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25" windowWidth="28800" windowHeight="16155"/>
  </bookViews>
  <sheets>
    <sheet name="Pneumologie I" sheetId="9" r:id="rId1"/>
    <sheet name="Sectia ATI" sheetId="2" r:id="rId2"/>
    <sheet name="Sectia CTP" sheetId="3" r:id="rId3"/>
    <sheet name="Pneumologie II" sheetId="4" r:id="rId4"/>
    <sheet name="Pneumologie III" sheetId="5" r:id="rId5"/>
    <sheet name="Total" sheetId="6" r:id="rId6"/>
    <sheet name="Ore de garda" sheetId="7" state="hidden" r:id="rId7"/>
    <sheet name="Print Ore de garda" sheetId="8" state="hidden" r:id="rId8"/>
  </sheets>
  <definedNames>
    <definedName name="_xlnm._FilterDatabase" localSheetId="6" hidden="1">'Ore de garda'!$A$2:$AM$33</definedName>
    <definedName name="_xlnm._FilterDatabase" localSheetId="0" hidden="1">'Pneumologie I'!$C$11:$E$42</definedName>
    <definedName name="_xlnm._FilterDatabase" localSheetId="3" hidden="1">'Pneumologie II'!$A$11:$K$41</definedName>
    <definedName name="_xlnm._FilterDatabase" localSheetId="4" hidden="1">'Pneumologie III'!$C$11:$E$45</definedName>
    <definedName name="_xlnm.Print_Area" localSheetId="0">'Pneumologie I'!$A$1:$F$52</definedName>
    <definedName name="_xlnm.Print_Area" localSheetId="5">Total!$A$1:$J$49</definedName>
  </definedNames>
  <calcPr calcId="145621"/>
</workbook>
</file>

<file path=xl/calcChain.xml><?xml version="1.0" encoding="utf-8"?>
<calcChain xmlns="http://schemas.openxmlformats.org/spreadsheetml/2006/main">
  <c r="B42" i="4" l="1"/>
  <c r="B12" i="4" l="1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J42" i="6" l="1"/>
  <c r="J41" i="6"/>
  <c r="I42" i="6"/>
  <c r="H42" i="6"/>
  <c r="H41" i="6"/>
  <c r="G42" i="6"/>
  <c r="G41" i="6"/>
  <c r="F42" i="6"/>
  <c r="F41" i="6"/>
  <c r="E42" i="6"/>
  <c r="E41" i="6"/>
  <c r="D42" i="6"/>
  <c r="D41" i="6"/>
  <c r="C42" i="6"/>
  <c r="C41" i="6"/>
  <c r="B42" i="6"/>
  <c r="A42" i="6"/>
  <c r="A41" i="6" l="1"/>
  <c r="B42" i="2" l="1"/>
  <c r="B42" i="3"/>
  <c r="B42" i="9" l="1"/>
  <c r="B42" i="5"/>
  <c r="B13" i="9" l="1"/>
  <c r="J12" i="9" s="1"/>
  <c r="M12" i="9" s="1"/>
  <c r="L12" i="9"/>
  <c r="P12" i="9"/>
  <c r="Q12" i="9"/>
  <c r="R12" i="9"/>
  <c r="T12" i="9" s="1"/>
  <c r="S12" i="9"/>
  <c r="B14" i="9"/>
  <c r="J13" i="9" s="1"/>
  <c r="M13" i="9" s="1"/>
  <c r="B18" i="9"/>
  <c r="J17" i="9" s="1"/>
  <c r="M17" i="9" s="1"/>
  <c r="B27" i="9"/>
  <c r="J26" i="9" s="1"/>
  <c r="M26" i="9" s="1"/>
  <c r="B30" i="9"/>
  <c r="J29" i="9" s="1"/>
  <c r="M29" i="9" s="1"/>
  <c r="B34" i="9"/>
  <c r="J33" i="9" s="1"/>
  <c r="M33" i="9" s="1"/>
  <c r="B36" i="9"/>
  <c r="J35" i="9" s="1"/>
  <c r="M35" i="9" s="1"/>
  <c r="B41" i="9"/>
  <c r="J40" i="9" s="1"/>
  <c r="M40" i="9" s="1"/>
  <c r="B20" i="9"/>
  <c r="J19" i="9" s="1"/>
  <c r="M19" i="9" s="1"/>
  <c r="B22" i="9"/>
  <c r="J21" i="9" s="1"/>
  <c r="M21" i="9" s="1"/>
  <c r="B24" i="9"/>
  <c r="J23" i="9" s="1"/>
  <c r="M23" i="9" s="1"/>
  <c r="B26" i="9"/>
  <c r="J25" i="9" s="1"/>
  <c r="M25" i="9" s="1"/>
  <c r="B15" i="9"/>
  <c r="J14" i="9" s="1"/>
  <c r="M14" i="9" s="1"/>
  <c r="B33" i="9"/>
  <c r="J32" i="9" s="1"/>
  <c r="M32" i="9" s="1"/>
  <c r="P20" i="9" s="1"/>
  <c r="J41" i="9"/>
  <c r="M41" i="9" s="1"/>
  <c r="B12" i="9"/>
  <c r="B23" i="9"/>
  <c r="J22" i="9" s="1"/>
  <c r="M22" i="9" s="1"/>
  <c r="B28" i="9"/>
  <c r="J27" i="9" s="1"/>
  <c r="M27" i="9" s="1"/>
  <c r="B39" i="9"/>
  <c r="J38" i="9" s="1"/>
  <c r="M38" i="9" s="1"/>
  <c r="B40" i="9"/>
  <c r="J39" i="9" s="1"/>
  <c r="M39" i="9" s="1"/>
  <c r="B17" i="9"/>
  <c r="J16" i="9" s="1"/>
  <c r="M16" i="9" s="1"/>
  <c r="B38" i="9"/>
  <c r="J37" i="9" s="1"/>
  <c r="M37" i="9" s="1"/>
  <c r="Q13" i="9"/>
  <c r="R13" i="9"/>
  <c r="T13" i="9" s="1"/>
  <c r="S13" i="9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R14" i="9"/>
  <c r="T14" i="9" s="1"/>
  <c r="S14" i="9"/>
  <c r="R15" i="9"/>
  <c r="T15" i="9" s="1"/>
  <c r="S15" i="9"/>
  <c r="R16" i="9"/>
  <c r="T16" i="9" s="1"/>
  <c r="S16" i="9"/>
  <c r="R17" i="9"/>
  <c r="T17" i="9" s="1"/>
  <c r="S17" i="9"/>
  <c r="R18" i="9"/>
  <c r="T18" i="9" s="1"/>
  <c r="S18" i="9"/>
  <c r="R19" i="9"/>
  <c r="T19" i="9" s="1"/>
  <c r="S19" i="9"/>
  <c r="R20" i="9"/>
  <c r="T20" i="9" s="1"/>
  <c r="S20" i="9"/>
  <c r="R21" i="9"/>
  <c r="T21" i="9" s="1"/>
  <c r="S21" i="9"/>
  <c r="R22" i="9"/>
  <c r="T22" i="9" s="1"/>
  <c r="S22" i="9"/>
  <c r="R23" i="9"/>
  <c r="T23" i="9" s="1"/>
  <c r="S23" i="9"/>
  <c r="R24" i="9"/>
  <c r="T24" i="9" s="1"/>
  <c r="S24" i="9"/>
  <c r="R25" i="9"/>
  <c r="T25" i="9" s="1"/>
  <c r="S25" i="9"/>
  <c r="R26" i="9"/>
  <c r="T26" i="9" s="1"/>
  <c r="S26" i="9"/>
  <c r="P26" i="9"/>
  <c r="Q15" i="9"/>
  <c r="Q17" i="9"/>
  <c r="B25" i="9"/>
  <c r="J24" i="9" s="1"/>
  <c r="M24" i="9" s="1"/>
  <c r="B16" i="9"/>
  <c r="J15" i="9" s="1"/>
  <c r="M15" i="9" s="1"/>
  <c r="J42" i="9"/>
  <c r="M42" i="9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13" i="6"/>
  <c r="I12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13" i="6"/>
  <c r="H12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13" i="6"/>
  <c r="C12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13" i="6"/>
  <c r="A14" i="6"/>
  <c r="B5" i="7" s="1"/>
  <c r="P5" i="7" s="1"/>
  <c r="A15" i="6"/>
  <c r="A16" i="6"/>
  <c r="A17" i="6"/>
  <c r="B8" i="7" s="1"/>
  <c r="A18" i="6"/>
  <c r="B9" i="7" s="1"/>
  <c r="A19" i="6"/>
  <c r="B10" i="7" s="1"/>
  <c r="A20" i="6"/>
  <c r="A21" i="6"/>
  <c r="B12" i="7" s="1"/>
  <c r="A22" i="6"/>
  <c r="B13" i="7" s="1"/>
  <c r="A23" i="6"/>
  <c r="B14" i="7" s="1"/>
  <c r="A24" i="6"/>
  <c r="A25" i="6"/>
  <c r="B16" i="7" s="1"/>
  <c r="J16" i="7" s="1"/>
  <c r="A26" i="6"/>
  <c r="B17" i="7" s="1"/>
  <c r="R17" i="7" s="1"/>
  <c r="A27" i="6"/>
  <c r="B18" i="7" s="1"/>
  <c r="A28" i="6"/>
  <c r="B19" i="7" s="1"/>
  <c r="A29" i="6"/>
  <c r="B20" i="7" s="1"/>
  <c r="A30" i="6"/>
  <c r="B21" i="7" s="1"/>
  <c r="A31" i="6"/>
  <c r="B22" i="7" s="1"/>
  <c r="R22" i="7" s="1"/>
  <c r="A32" i="6"/>
  <c r="B23" i="7" s="1"/>
  <c r="A33" i="6"/>
  <c r="B24" i="7" s="1"/>
  <c r="A34" i="6"/>
  <c r="B25" i="7" s="1"/>
  <c r="R25" i="7" s="1"/>
  <c r="A35" i="6"/>
  <c r="B26" i="7" s="1"/>
  <c r="D26" i="7" s="1"/>
  <c r="A36" i="6"/>
  <c r="A37" i="6"/>
  <c r="B28" i="7" s="1"/>
  <c r="A38" i="6"/>
  <c r="B29" i="7" s="1"/>
  <c r="A39" i="6"/>
  <c r="A40" i="6"/>
  <c r="B31" i="7" s="1"/>
  <c r="B32" i="7"/>
  <c r="A13" i="6"/>
  <c r="A12" i="6"/>
  <c r="E12" i="6"/>
  <c r="B37" i="9"/>
  <c r="J36" i="9" s="1"/>
  <c r="M36" i="9" s="1"/>
  <c r="B21" i="9"/>
  <c r="J20" i="9" s="1"/>
  <c r="M20" i="9" s="1"/>
  <c r="B31" i="9"/>
  <c r="J30" i="9" s="1"/>
  <c r="M30" i="9" s="1"/>
  <c r="B35" i="9"/>
  <c r="J34" i="9" s="1"/>
  <c r="M34" i="9" s="1"/>
  <c r="B32" i="9"/>
  <c r="J31" i="9" s="1"/>
  <c r="M31" i="9" s="1"/>
  <c r="B29" i="9"/>
  <c r="J28" i="9" s="1"/>
  <c r="M28" i="9" s="1"/>
  <c r="Q24" i="9"/>
  <c r="B19" i="9"/>
  <c r="J18" i="9" s="1"/>
  <c r="M18" i="9" s="1"/>
  <c r="Q23" i="9"/>
  <c r="Q26" i="9"/>
  <c r="P15" i="9"/>
  <c r="U15" i="9" s="1"/>
  <c r="P17" i="9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12" i="6"/>
  <c r="B33" i="7"/>
  <c r="R33" i="7"/>
  <c r="B27" i="7"/>
  <c r="A27" i="7" s="1"/>
  <c r="B15" i="7"/>
  <c r="D15" i="7" s="1"/>
  <c r="B11" i="7"/>
  <c r="J11" i="7" s="1"/>
  <c r="B7" i="7"/>
  <c r="J7" i="7" s="1"/>
  <c r="B6" i="7"/>
  <c r="F6" i="7" s="1"/>
  <c r="D33" i="7"/>
  <c r="H33" i="7"/>
  <c r="L33" i="7"/>
  <c r="P33" i="7"/>
  <c r="A33" i="7"/>
  <c r="F33" i="7"/>
  <c r="J33" i="7"/>
  <c r="N33" i="7"/>
  <c r="B3" i="7"/>
  <c r="D3" i="7" s="1"/>
  <c r="D11" i="7"/>
  <c r="B30" i="7"/>
  <c r="F30" i="7" s="1"/>
  <c r="P26" i="7"/>
  <c r="D18" i="7"/>
  <c r="Q18" i="9"/>
  <c r="P21" i="9"/>
  <c r="Q22" i="9"/>
  <c r="P24" i="9"/>
  <c r="Q21" i="9"/>
  <c r="Q20" i="9"/>
  <c r="Q16" i="9"/>
  <c r="P22" i="9"/>
  <c r="Q25" i="9"/>
  <c r="Q19" i="9"/>
  <c r="Q14" i="9"/>
  <c r="J6" i="7" l="1"/>
  <c r="F11" i="7"/>
  <c r="O7" i="7"/>
  <c r="A11" i="7"/>
  <c r="P11" i="7"/>
  <c r="L11" i="7"/>
  <c r="N11" i="7"/>
  <c r="P17" i="7"/>
  <c r="L5" i="7"/>
  <c r="D7" i="7"/>
  <c r="M6" i="7"/>
  <c r="M16" i="7"/>
  <c r="H11" i="7"/>
  <c r="D27" i="7"/>
  <c r="F5" i="7"/>
  <c r="R5" i="7"/>
  <c r="N27" i="7"/>
  <c r="J5" i="7"/>
  <c r="E5" i="7"/>
  <c r="I32" i="7"/>
  <c r="G7" i="7"/>
  <c r="Q28" i="7"/>
  <c r="K25" i="7"/>
  <c r="N3" i="7"/>
  <c r="C25" i="7"/>
  <c r="C17" i="7"/>
  <c r="Q25" i="7"/>
  <c r="K17" i="7"/>
  <c r="E22" i="7"/>
  <c r="K10" i="7"/>
  <c r="I26" i="7"/>
  <c r="D5" i="7"/>
  <c r="H5" i="7"/>
  <c r="C7" i="7"/>
  <c r="N29" i="7"/>
  <c r="L29" i="7"/>
  <c r="C29" i="7"/>
  <c r="P29" i="7"/>
  <c r="M29" i="7"/>
  <c r="Q20" i="7"/>
  <c r="I20" i="7"/>
  <c r="K11" i="7"/>
  <c r="K27" i="7"/>
  <c r="Q16" i="7"/>
  <c r="G27" i="7"/>
  <c r="G15" i="7"/>
  <c r="L7" i="7"/>
  <c r="K16" i="7"/>
  <c r="J25" i="7"/>
  <c r="R11" i="7"/>
  <c r="J27" i="7"/>
  <c r="Q17" i="7"/>
  <c r="C33" i="7"/>
  <c r="A16" i="7"/>
  <c r="F16" i="7"/>
  <c r="H3" i="7"/>
  <c r="L27" i="7"/>
  <c r="P15" i="7"/>
  <c r="Q27" i="7"/>
  <c r="O27" i="7"/>
  <c r="I33" i="7"/>
  <c r="Q33" i="7"/>
  <c r="U24" i="9"/>
  <c r="M22" i="7"/>
  <c r="P27" i="7"/>
  <c r="F27" i="7"/>
  <c r="N25" i="7"/>
  <c r="D25" i="7"/>
  <c r="F25" i="7"/>
  <c r="I16" i="7"/>
  <c r="C22" i="7"/>
  <c r="U22" i="9"/>
  <c r="H25" i="7"/>
  <c r="A25" i="7"/>
  <c r="J30" i="7"/>
  <c r="G10" i="7"/>
  <c r="C5" i="7"/>
  <c r="P23" i="9"/>
  <c r="U23" i="9" s="1"/>
  <c r="G14" i="7"/>
  <c r="F14" i="7"/>
  <c r="H23" i="7"/>
  <c r="L23" i="7"/>
  <c r="C23" i="7"/>
  <c r="D23" i="7"/>
  <c r="P30" i="7"/>
  <c r="D30" i="7"/>
  <c r="R30" i="7"/>
  <c r="G11" i="7"/>
  <c r="C13" i="7"/>
  <c r="M31" i="7"/>
  <c r="M27" i="7"/>
  <c r="M15" i="7"/>
  <c r="O29" i="7"/>
  <c r="O17" i="7"/>
  <c r="O13" i="7"/>
  <c r="O5" i="7"/>
  <c r="I6" i="7"/>
  <c r="C30" i="7"/>
  <c r="R6" i="7"/>
  <c r="Q30" i="7"/>
  <c r="P6" i="7"/>
  <c r="L6" i="7"/>
  <c r="G17" i="7"/>
  <c r="C32" i="7"/>
  <c r="C24" i="7"/>
  <c r="K18" i="7"/>
  <c r="A6" i="7"/>
  <c r="O6" i="7"/>
  <c r="P25" i="7"/>
  <c r="N5" i="7"/>
  <c r="H6" i="7"/>
  <c r="A5" i="7"/>
  <c r="L30" i="7"/>
  <c r="H27" i="7"/>
  <c r="N6" i="7"/>
  <c r="R27" i="7"/>
  <c r="G3" i="7"/>
  <c r="J14" i="7"/>
  <c r="A14" i="7"/>
  <c r="P14" i="7"/>
  <c r="N14" i="7"/>
  <c r="O14" i="7"/>
  <c r="M14" i="7"/>
  <c r="R14" i="7"/>
  <c r="D14" i="7"/>
  <c r="L14" i="7"/>
  <c r="C14" i="7"/>
  <c r="K14" i="7"/>
  <c r="I14" i="7"/>
  <c r="L15" i="7"/>
  <c r="R15" i="7"/>
  <c r="F15" i="7"/>
  <c r="A15" i="7"/>
  <c r="H15" i="7"/>
  <c r="O15" i="7"/>
  <c r="J15" i="7"/>
  <c r="C15" i="7"/>
  <c r="N15" i="7"/>
  <c r="K15" i="7"/>
  <c r="E15" i="7"/>
  <c r="B4" i="7"/>
  <c r="R4" i="7" s="1"/>
  <c r="K33" i="7"/>
  <c r="O33" i="7"/>
  <c r="G33" i="7"/>
  <c r="E25" i="7"/>
  <c r="E21" i="7"/>
  <c r="I13" i="7"/>
  <c r="G25" i="7"/>
  <c r="I11" i="7"/>
  <c r="O24" i="7"/>
  <c r="E33" i="7"/>
  <c r="K30" i="7"/>
  <c r="O21" i="7"/>
  <c r="G23" i="7"/>
  <c r="M33" i="7"/>
  <c r="M24" i="7"/>
  <c r="M11" i="7"/>
  <c r="E6" i="7"/>
  <c r="K5" i="7"/>
  <c r="Q6" i="7"/>
  <c r="M5" i="7"/>
  <c r="I5" i="7"/>
  <c r="O30" i="7"/>
  <c r="K23" i="7"/>
  <c r="G30" i="7"/>
  <c r="M30" i="7"/>
  <c r="M25" i="7"/>
  <c r="I25" i="7"/>
  <c r="M23" i="7"/>
  <c r="E23" i="7"/>
  <c r="G6" i="7"/>
  <c r="O25" i="7"/>
  <c r="C11" i="7"/>
  <c r="M10" i="7"/>
  <c r="K32" i="7"/>
  <c r="E30" i="7"/>
  <c r="Q5" i="7"/>
  <c r="C6" i="7"/>
  <c r="O11" i="7"/>
  <c r="I30" i="7"/>
  <c r="E19" i="7"/>
  <c r="O23" i="7"/>
  <c r="E27" i="7"/>
  <c r="K6" i="7"/>
  <c r="Q11" i="7"/>
  <c r="E13" i="7"/>
  <c r="C31" i="7"/>
  <c r="J29" i="7"/>
  <c r="H29" i="7"/>
  <c r="I29" i="7"/>
  <c r="Q29" i="7"/>
  <c r="F29" i="7"/>
  <c r="D29" i="7"/>
  <c r="E29" i="7"/>
  <c r="R29" i="7"/>
  <c r="A29" i="7"/>
  <c r="K29" i="7"/>
  <c r="R26" i="7"/>
  <c r="F26" i="7"/>
  <c r="E26" i="7"/>
  <c r="O26" i="7"/>
  <c r="N26" i="7"/>
  <c r="A26" i="7"/>
  <c r="L26" i="7"/>
  <c r="Q26" i="7"/>
  <c r="M26" i="7"/>
  <c r="C26" i="7"/>
  <c r="H26" i="7"/>
  <c r="J26" i="7"/>
  <c r="K26" i="7"/>
  <c r="G26" i="7"/>
  <c r="N22" i="7"/>
  <c r="J22" i="7"/>
  <c r="K22" i="7"/>
  <c r="O22" i="7"/>
  <c r="I22" i="7"/>
  <c r="G22" i="7"/>
  <c r="Q22" i="7"/>
  <c r="R18" i="7"/>
  <c r="O18" i="7"/>
  <c r="M18" i="7"/>
  <c r="G18" i="7"/>
  <c r="Q18" i="7"/>
  <c r="N18" i="7"/>
  <c r="P18" i="7"/>
  <c r="A18" i="7"/>
  <c r="J18" i="7"/>
  <c r="I18" i="7"/>
  <c r="L18" i="7"/>
  <c r="F18" i="7"/>
  <c r="H18" i="7"/>
  <c r="C18" i="7"/>
  <c r="P16" i="9"/>
  <c r="U16" i="9" s="1"/>
  <c r="N7" i="7"/>
  <c r="R7" i="7"/>
  <c r="E7" i="7"/>
  <c r="H7" i="7"/>
  <c r="P7" i="7"/>
  <c r="M7" i="7"/>
  <c r="F7" i="7"/>
  <c r="K7" i="7"/>
  <c r="A7" i="7"/>
  <c r="I7" i="7"/>
  <c r="D20" i="7"/>
  <c r="R20" i="7"/>
  <c r="P20" i="7"/>
  <c r="A20" i="7"/>
  <c r="C20" i="7"/>
  <c r="N20" i="7"/>
  <c r="O20" i="7"/>
  <c r="M20" i="7"/>
  <c r="K20" i="7"/>
  <c r="G20" i="7"/>
  <c r="L20" i="7"/>
  <c r="H20" i="7"/>
  <c r="E20" i="7"/>
  <c r="F17" i="7"/>
  <c r="E17" i="7"/>
  <c r="J17" i="7"/>
  <c r="D17" i="7"/>
  <c r="I17" i="7"/>
  <c r="H17" i="7"/>
  <c r="A17" i="7"/>
  <c r="N17" i="7"/>
  <c r="M17" i="7"/>
  <c r="Q14" i="7"/>
  <c r="L17" i="7"/>
  <c r="F20" i="7"/>
  <c r="N16" i="7"/>
  <c r="H16" i="7"/>
  <c r="C16" i="7"/>
  <c r="E16" i="7"/>
  <c r="G16" i="7"/>
  <c r="O16" i="7"/>
  <c r="D16" i="7"/>
  <c r="L16" i="7"/>
  <c r="P16" i="7"/>
  <c r="R16" i="7"/>
  <c r="G12" i="7"/>
  <c r="C12" i="7"/>
  <c r="K8" i="7"/>
  <c r="M8" i="7"/>
  <c r="C27" i="7"/>
  <c r="J20" i="7"/>
  <c r="K3" i="7"/>
  <c r="J3" i="7"/>
  <c r="L3" i="7"/>
  <c r="Q3" i="7"/>
  <c r="E3" i="7"/>
  <c r="F3" i="7"/>
  <c r="M3" i="7"/>
  <c r="O3" i="7"/>
  <c r="C3" i="7"/>
  <c r="I3" i="7"/>
  <c r="P3" i="7"/>
  <c r="R3" i="7"/>
  <c r="A3" i="7"/>
  <c r="U17" i="9"/>
  <c r="J11" i="9"/>
  <c r="M11" i="9" s="1"/>
  <c r="B12" i="6"/>
  <c r="D6" i="7"/>
  <c r="I27" i="7"/>
  <c r="I23" i="7"/>
  <c r="I15" i="7"/>
  <c r="U12" i="9"/>
  <c r="U21" i="9"/>
  <c r="E11" i="7"/>
  <c r="U26" i="9"/>
  <c r="E18" i="7"/>
  <c r="E14" i="7"/>
  <c r="Q23" i="7"/>
  <c r="Q15" i="7"/>
  <c r="Q7" i="7"/>
  <c r="P19" i="9"/>
  <c r="U19" i="9" s="1"/>
  <c r="U20" i="9"/>
  <c r="L4" i="7"/>
  <c r="Q8" i="7"/>
  <c r="N32" i="7"/>
  <c r="D32" i="7"/>
  <c r="M32" i="7"/>
  <c r="J32" i="7"/>
  <c r="L32" i="7"/>
  <c r="H32" i="7"/>
  <c r="O32" i="7"/>
  <c r="F32" i="7"/>
  <c r="Q32" i="7"/>
  <c r="P32" i="7"/>
  <c r="R32" i="7"/>
  <c r="A32" i="7"/>
  <c r="E32" i="7"/>
  <c r="F21" i="7"/>
  <c r="C21" i="7"/>
  <c r="I21" i="7"/>
  <c r="K21" i="7"/>
  <c r="N21" i="7"/>
  <c r="P21" i="7"/>
  <c r="H21" i="7"/>
  <c r="D21" i="7"/>
  <c r="M21" i="7"/>
  <c r="J21" i="7"/>
  <c r="R21" i="7"/>
  <c r="L21" i="7"/>
  <c r="A21" i="7"/>
  <c r="N4" i="7"/>
  <c r="Q12" i="7"/>
  <c r="E8" i="7"/>
  <c r="F31" i="7"/>
  <c r="R31" i="7"/>
  <c r="O31" i="7"/>
  <c r="E31" i="7"/>
  <c r="I31" i="7"/>
  <c r="P31" i="7"/>
  <c r="L31" i="7"/>
  <c r="K31" i="7"/>
  <c r="D31" i="7"/>
  <c r="H31" i="7"/>
  <c r="J31" i="7"/>
  <c r="G31" i="7"/>
  <c r="Q31" i="7"/>
  <c r="N31" i="7"/>
  <c r="A31" i="7"/>
  <c r="R28" i="7"/>
  <c r="F28" i="7"/>
  <c r="N28" i="7"/>
  <c r="C28" i="7"/>
  <c r="O28" i="7"/>
  <c r="E28" i="7"/>
  <c r="J28" i="7"/>
  <c r="D28" i="7"/>
  <c r="A28" i="7"/>
  <c r="I28" i="7"/>
  <c r="H28" i="7"/>
  <c r="P28" i="7"/>
  <c r="K28" i="7"/>
  <c r="L28" i="7"/>
  <c r="M28" i="7"/>
  <c r="G28" i="7"/>
  <c r="D24" i="7"/>
  <c r="R24" i="7"/>
  <c r="K24" i="7"/>
  <c r="E24" i="7"/>
  <c r="I24" i="7"/>
  <c r="G24" i="7"/>
  <c r="L24" i="7"/>
  <c r="N24" i="7"/>
  <c r="H24" i="7"/>
  <c r="J24" i="7"/>
  <c r="Q24" i="7"/>
  <c r="P24" i="7"/>
  <c r="F24" i="7"/>
  <c r="A24" i="7"/>
  <c r="N10" i="7"/>
  <c r="I10" i="7"/>
  <c r="H10" i="7"/>
  <c r="R10" i="7"/>
  <c r="P10" i="7"/>
  <c r="Q10" i="7"/>
  <c r="O10" i="7"/>
  <c r="A10" i="7"/>
  <c r="J10" i="7"/>
  <c r="C10" i="7"/>
  <c r="E10" i="7"/>
  <c r="F10" i="7"/>
  <c r="D10" i="7"/>
  <c r="L10" i="7"/>
  <c r="G32" i="7"/>
  <c r="Q21" i="7"/>
  <c r="F19" i="7"/>
  <c r="N19" i="7"/>
  <c r="I19" i="7"/>
  <c r="G19" i="7"/>
  <c r="K19" i="7"/>
  <c r="Q19" i="7"/>
  <c r="J19" i="7"/>
  <c r="A19" i="7"/>
  <c r="H19" i="7"/>
  <c r="M19" i="7"/>
  <c r="D19" i="7"/>
  <c r="L19" i="7"/>
  <c r="C19" i="7"/>
  <c r="O19" i="7"/>
  <c r="P19" i="7"/>
  <c r="R19" i="7"/>
  <c r="N13" i="7"/>
  <c r="P13" i="7"/>
  <c r="A13" i="7"/>
  <c r="M13" i="7"/>
  <c r="K13" i="7"/>
  <c r="F13" i="7"/>
  <c r="H13" i="7"/>
  <c r="L13" i="7"/>
  <c r="Q13" i="7"/>
  <c r="J13" i="7"/>
  <c r="R13" i="7"/>
  <c r="D13" i="7"/>
  <c r="L9" i="7"/>
  <c r="H9" i="7"/>
  <c r="F9" i="7"/>
  <c r="E9" i="7"/>
  <c r="M9" i="7"/>
  <c r="C9" i="7"/>
  <c r="P9" i="7"/>
  <c r="J9" i="7"/>
  <c r="Q9" i="7"/>
  <c r="O9" i="7"/>
  <c r="A9" i="7"/>
  <c r="I9" i="7"/>
  <c r="K9" i="7"/>
  <c r="D9" i="7"/>
  <c r="R9" i="7"/>
  <c r="N9" i="7"/>
  <c r="A4" i="7"/>
  <c r="P12" i="7"/>
  <c r="D12" i="7"/>
  <c r="O12" i="7"/>
  <c r="I12" i="7"/>
  <c r="K12" i="7"/>
  <c r="E12" i="7"/>
  <c r="H12" i="7"/>
  <c r="N12" i="7"/>
  <c r="L12" i="7"/>
  <c r="J12" i="7"/>
  <c r="F12" i="7"/>
  <c r="R12" i="7"/>
  <c r="A12" i="7"/>
  <c r="M12" i="7"/>
  <c r="J8" i="7"/>
  <c r="F8" i="7"/>
  <c r="L8" i="7"/>
  <c r="I8" i="7"/>
  <c r="N8" i="7"/>
  <c r="C8" i="7"/>
  <c r="O8" i="7"/>
  <c r="P8" i="7"/>
  <c r="H8" i="7"/>
  <c r="G8" i="7"/>
  <c r="A8" i="7"/>
  <c r="D8" i="7"/>
  <c r="R8" i="7"/>
  <c r="P25" i="9"/>
  <c r="U25" i="9" s="1"/>
  <c r="P13" i="9"/>
  <c r="U13" i="9" s="1"/>
  <c r="P23" i="7"/>
  <c r="N30" i="7"/>
  <c r="A30" i="7"/>
  <c r="A22" i="7"/>
  <c r="H30" i="7"/>
  <c r="N23" i="7"/>
  <c r="H14" i="7"/>
  <c r="L25" i="7"/>
  <c r="F22" i="7"/>
  <c r="L22" i="7"/>
  <c r="P22" i="7"/>
  <c r="A23" i="7"/>
  <c r="F23" i="7"/>
  <c r="R23" i="7"/>
  <c r="D22" i="7"/>
  <c r="H22" i="7"/>
  <c r="J23" i="7"/>
  <c r="G29" i="7"/>
  <c r="G21" i="7"/>
  <c r="G13" i="7"/>
  <c r="G9" i="7"/>
  <c r="G5" i="7"/>
  <c r="P18" i="9" l="1"/>
  <c r="U18" i="9" s="1"/>
  <c r="P14" i="9"/>
  <c r="U14" i="9" s="1"/>
  <c r="D4" i="7"/>
  <c r="K4" i="7"/>
  <c r="J13" i="8" s="1"/>
  <c r="O4" i="7"/>
  <c r="AM27" i="7" s="1"/>
  <c r="C4" i="7"/>
  <c r="AC11" i="7" s="1"/>
  <c r="F4" i="7"/>
  <c r="Q4" i="7"/>
  <c r="AO3" i="7" s="1"/>
  <c r="I4" i="7"/>
  <c r="H14" i="8" s="1"/>
  <c r="H4" i="7"/>
  <c r="M4" i="7"/>
  <c r="L28" i="8" s="1"/>
  <c r="J4" i="7"/>
  <c r="P4" i="7"/>
  <c r="E4" i="7"/>
  <c r="D18" i="8" s="1"/>
  <c r="G4" i="7"/>
  <c r="AG7" i="7" s="1"/>
  <c r="AK10" i="7" l="1"/>
  <c r="AM6" i="7"/>
  <c r="AK7" i="7"/>
  <c r="AO5" i="7"/>
  <c r="AK3" i="7"/>
  <c r="J16" i="8"/>
  <c r="J17" i="8"/>
  <c r="AK4" i="7"/>
  <c r="N16" i="8"/>
  <c r="AK11" i="7"/>
  <c r="N17" i="8"/>
  <c r="N23" i="8"/>
  <c r="N14" i="8"/>
  <c r="AK8" i="7"/>
  <c r="J18" i="8"/>
  <c r="AK9" i="7"/>
  <c r="J20" i="8"/>
  <c r="J15" i="8"/>
  <c r="AK5" i="7"/>
  <c r="N15" i="8"/>
  <c r="N21" i="8"/>
  <c r="J14" i="8"/>
  <c r="AK6" i="7"/>
  <c r="AO7" i="7"/>
  <c r="N19" i="8"/>
  <c r="J19" i="8"/>
  <c r="AO4" i="7"/>
  <c r="N13" i="8"/>
  <c r="N22" i="8"/>
  <c r="AO9" i="7"/>
  <c r="L24" i="8"/>
  <c r="N18" i="8"/>
  <c r="AM7" i="7"/>
  <c r="L31" i="8"/>
  <c r="AM14" i="7"/>
  <c r="L14" i="8"/>
  <c r="L32" i="8"/>
  <c r="AM13" i="7"/>
  <c r="L26" i="8"/>
  <c r="AM8" i="7"/>
  <c r="L20" i="8"/>
  <c r="L16" i="8"/>
  <c r="AM12" i="7"/>
  <c r="L27" i="8"/>
  <c r="AM4" i="7"/>
  <c r="L13" i="8"/>
  <c r="L17" i="8"/>
  <c r="L23" i="8"/>
  <c r="AI3" i="7"/>
  <c r="AM31" i="7"/>
  <c r="L15" i="8"/>
  <c r="L25" i="8"/>
  <c r="AM10" i="7"/>
  <c r="AM20" i="7"/>
  <c r="AM9" i="7"/>
  <c r="AM3" i="7"/>
  <c r="AM17" i="7"/>
  <c r="H13" i="8"/>
  <c r="AM18" i="7"/>
  <c r="AO6" i="7"/>
  <c r="AO8" i="7"/>
  <c r="N20" i="8"/>
  <c r="L30" i="8"/>
  <c r="AM16" i="7"/>
  <c r="L22" i="8"/>
  <c r="L21" i="8"/>
  <c r="L19" i="8"/>
  <c r="AM5" i="7"/>
  <c r="AM19" i="7"/>
  <c r="L18" i="8"/>
  <c r="AM11" i="7"/>
  <c r="L29" i="8"/>
  <c r="AM15" i="7"/>
  <c r="B15" i="8"/>
  <c r="AC8" i="7"/>
  <c r="B13" i="8"/>
  <c r="B18" i="8"/>
  <c r="AC9" i="7"/>
  <c r="AI8" i="7"/>
  <c r="AM29" i="7"/>
  <c r="H18" i="8"/>
  <c r="AM21" i="7"/>
  <c r="AI9" i="7"/>
  <c r="AM25" i="7"/>
  <c r="H20" i="8"/>
  <c r="H17" i="8"/>
  <c r="H15" i="8"/>
  <c r="AI4" i="7"/>
  <c r="AM30" i="7"/>
  <c r="AM35" i="7"/>
  <c r="AM34" i="7"/>
  <c r="AM33" i="7"/>
  <c r="AI5" i="7"/>
  <c r="AI11" i="7"/>
  <c r="AI6" i="7"/>
  <c r="AI7" i="7"/>
  <c r="H16" i="8"/>
  <c r="AM28" i="7"/>
  <c r="AM36" i="7"/>
  <c r="AM23" i="7"/>
  <c r="AM38" i="7"/>
  <c r="H21" i="8"/>
  <c r="AI12" i="7"/>
  <c r="H19" i="8"/>
  <c r="AM37" i="7"/>
  <c r="AM22" i="7"/>
  <c r="AM26" i="7"/>
  <c r="B17" i="8"/>
  <c r="AC6" i="7"/>
  <c r="B19" i="8"/>
  <c r="B16" i="8"/>
  <c r="B14" i="8"/>
  <c r="B20" i="8"/>
  <c r="AC4" i="7"/>
  <c r="AC10" i="7"/>
  <c r="AE8" i="7"/>
  <c r="AC3" i="7"/>
  <c r="AC7" i="7"/>
  <c r="AC5" i="7"/>
  <c r="B21" i="8"/>
  <c r="AM32" i="7"/>
  <c r="AM24" i="7"/>
  <c r="D13" i="8"/>
  <c r="AG6" i="7"/>
  <c r="F15" i="8"/>
  <c r="F14" i="8"/>
  <c r="AE7" i="7"/>
  <c r="AE5" i="7"/>
  <c r="D15" i="8"/>
  <c r="D17" i="8"/>
  <c r="AE3" i="7"/>
  <c r="AE6" i="7"/>
  <c r="AE4" i="7"/>
  <c r="D14" i="8"/>
  <c r="D16" i="8"/>
  <c r="AG4" i="7"/>
  <c r="AG9" i="7"/>
  <c r="F18" i="8"/>
  <c r="F13" i="8"/>
  <c r="AG5" i="7"/>
  <c r="F19" i="8"/>
  <c r="F17" i="8"/>
  <c r="F16" i="8"/>
  <c r="AG3" i="7"/>
  <c r="AG8" i="7"/>
</calcChain>
</file>

<file path=xl/sharedStrings.xml><?xml version="1.0" encoding="utf-8"?>
<sst xmlns="http://schemas.openxmlformats.org/spreadsheetml/2006/main" count="873" uniqueCount="337">
  <si>
    <t>APROBAT</t>
  </si>
  <si>
    <t>SPITALUL CLINIC DE PNEUMOFTIZIOLOGIE IASI</t>
  </si>
  <si>
    <t>MANAGER</t>
  </si>
  <si>
    <t>SECTIA CLINICA PNEUMOLOGIE I</t>
  </si>
  <si>
    <t>Str. Dr. I.Cihac nr.30 ,Tel :0232/239.408,Fax:0232/270.918</t>
  </si>
  <si>
    <t>www.pneumo-iasi.ro</t>
  </si>
  <si>
    <t>DIRECTOR MEDICAL</t>
  </si>
  <si>
    <t xml:space="preserve">DATA </t>
  </si>
  <si>
    <t>ZIUA</t>
  </si>
  <si>
    <t>NUME SI PRENUME</t>
  </si>
  <si>
    <t>Telefon Linie Garda</t>
  </si>
  <si>
    <t>Medic sef de garda (Linia I de garda)</t>
  </si>
  <si>
    <t xml:space="preserve">Medic rezident de garda -1 (Linia III) </t>
  </si>
  <si>
    <t xml:space="preserve">Medic rezident de garda -2 (Linia III) </t>
  </si>
  <si>
    <t>Dr. Viorica BORS</t>
  </si>
  <si>
    <t>0771-731991</t>
  </si>
  <si>
    <t>Dr. Mihaela SANDU</t>
  </si>
  <si>
    <t>Dr. Elena MITROFAN</t>
  </si>
  <si>
    <t>Dr. Tania MARGINAS</t>
  </si>
  <si>
    <t>Dr. Daniel LEICA</t>
  </si>
  <si>
    <t>Dr. Tamara NEGRU</t>
  </si>
  <si>
    <t>Dr. Oana MIRON</t>
  </si>
  <si>
    <t>Dr. Adina TURCANU</t>
  </si>
  <si>
    <t>Dr. Lucian ENACHE</t>
  </si>
  <si>
    <t>Dr. Radu CRISAN</t>
  </si>
  <si>
    <t>Dr. Anda TESLOIANU</t>
  </si>
  <si>
    <t>Dr. Cristian COJOCARU</t>
  </si>
  <si>
    <t>Dr. Sabina ANTONIU</t>
  </si>
  <si>
    <t>Dr. Alice PAVEL</t>
  </si>
  <si>
    <t>Dr. Bianca BOCA</t>
  </si>
  <si>
    <t>Dr. Doina Asanache</t>
  </si>
  <si>
    <t>MEDIC SEF SECTIE,</t>
  </si>
  <si>
    <t>INTOCMIT,</t>
  </si>
  <si>
    <t>SECTIA  ANESTEZIE SI TERAPIE INTENSIVA</t>
  </si>
  <si>
    <t>Dr. Ala MOISEENCO</t>
  </si>
  <si>
    <t>0771-762682</t>
  </si>
  <si>
    <t>Dr. Narcis ANDRIOAIE</t>
  </si>
  <si>
    <t>Dr. Alina BULEI</t>
  </si>
  <si>
    <t>Dr. Simona BADESCU</t>
  </si>
  <si>
    <t>Dr. Dorin PULBERE</t>
  </si>
  <si>
    <t>Dr. Gabriel IOSEP</t>
  </si>
  <si>
    <t>Dr. George TUDOSE</t>
  </si>
  <si>
    <t>MEDIC SEF SECTIE</t>
  </si>
  <si>
    <t>DR. IOSEP GABRIEL FLORIN</t>
  </si>
  <si>
    <t>SECTIA CLINICA CHIRUGIE TORACICA</t>
  </si>
  <si>
    <t>Dr.Farmatu Lucian</t>
  </si>
  <si>
    <t>Dr.Florescu Bogdan</t>
  </si>
  <si>
    <t>0771-762683</t>
  </si>
  <si>
    <t>Dr.Lovin Ciprian</t>
  </si>
  <si>
    <t>Dr.Guma Costea</t>
  </si>
  <si>
    <t>Dr.Lunguleac Tiberiu</t>
  </si>
  <si>
    <t>Dr.Palanciuc Adrian</t>
  </si>
  <si>
    <t>Dr.Barzu Dragos</t>
  </si>
  <si>
    <t>Dr.Păduraru Teodor</t>
  </si>
  <si>
    <t>Dr.Salahoru Paul</t>
  </si>
  <si>
    <t>Dr.Amărănducăi Luminiţa</t>
  </si>
  <si>
    <t>Dr.Cojocaru Dragoş</t>
  </si>
  <si>
    <t>Dr.Grigorescu Cristina</t>
  </si>
  <si>
    <t>Dr.Creangă Ştefan</t>
  </si>
  <si>
    <t>Dr.Dolcan Gigi</t>
  </si>
  <si>
    <t>Dr.Mitrofan Costica</t>
  </si>
  <si>
    <t>SECTIA CLINICA II - SPITAL PASCANU</t>
  </si>
  <si>
    <t xml:space="preserve">Medic de garda (Linia II de garda) </t>
  </si>
  <si>
    <t>Dr. Landea Oana</t>
  </si>
  <si>
    <t>0232-242438</t>
  </si>
  <si>
    <t>Dr. Simona LUCA</t>
  </si>
  <si>
    <t>Dr. Enache Lucian</t>
  </si>
  <si>
    <t>Dr. Marioara CAZAN</t>
  </si>
  <si>
    <t>Dr. Luca Simona</t>
  </si>
  <si>
    <t>Dr. Oana LANDEA</t>
  </si>
  <si>
    <t>Dr. Enache Mihaela</t>
  </si>
  <si>
    <t>Dr. Mihaela ENACHE</t>
  </si>
  <si>
    <t>Dr. Cazan Marioara</t>
  </si>
  <si>
    <t>Dr.Viorica BORS</t>
  </si>
  <si>
    <t>Dr. Archip Mihaela</t>
  </si>
  <si>
    <t>Dr. Andrei STACESCU</t>
  </si>
  <si>
    <t>Dr. Stacescu Andrei</t>
  </si>
  <si>
    <t>Dr. Mihaela ARHIP</t>
  </si>
  <si>
    <t>DR. MOLDOVEANU BOGDAN</t>
  </si>
  <si>
    <t>SECTIA CLINICA III - TUDOR VLADIMIRESCU</t>
  </si>
  <si>
    <t>Dr. Armin Jalba</t>
  </si>
  <si>
    <t>0232-242428</t>
  </si>
  <si>
    <t>Dr. Adina Mihailovici</t>
  </si>
  <si>
    <t>Dr. Radu Crisan</t>
  </si>
  <si>
    <t>Dr. Viorica Bors</t>
  </si>
  <si>
    <t>Dr. Liliana Purice</t>
  </si>
  <si>
    <t>Dr. Lucian Enache</t>
  </si>
  <si>
    <t>Dr. Ramona Miron</t>
  </si>
  <si>
    <t>GARZI PE SPITAL</t>
  </si>
  <si>
    <t>Linia I Chirurgie Toracica</t>
  </si>
  <si>
    <t>Linia I ATI</t>
  </si>
  <si>
    <t>Linia II Pneumologie (Sectia II Pascanu)</t>
  </si>
  <si>
    <t>Linia III Chirurgie Toracica (rezidenti 1-5)</t>
  </si>
  <si>
    <t>Garda Pneumologie</t>
  </si>
  <si>
    <t>_0771731991</t>
  </si>
  <si>
    <t>Garda ATI</t>
  </si>
  <si>
    <t>_0771762682</t>
  </si>
  <si>
    <t>Garda Chirurgie Toracica</t>
  </si>
  <si>
    <t>_0771762683</t>
  </si>
  <si>
    <t>Garda Sectia II Pascanu</t>
  </si>
  <si>
    <t>_0232242438</t>
  </si>
  <si>
    <t>Garda Sectia III T. Vladimirescu</t>
  </si>
  <si>
    <t>_0232242428</t>
  </si>
  <si>
    <t>Zi Saptamana</t>
  </si>
  <si>
    <t>Data</t>
  </si>
  <si>
    <t>Medic de Garda PNEUMO I</t>
  </si>
  <si>
    <t>Ore de garda</t>
  </si>
  <si>
    <t>Medic de Garda CHIRURGIE</t>
  </si>
  <si>
    <t>Medic de Garda  ATI</t>
  </si>
  <si>
    <t>Medic de Garda PNEUMO II</t>
  </si>
  <si>
    <t>Medic de Garda PNEUMO III</t>
  </si>
  <si>
    <t>REZIDENTI PNEUMO I</t>
  </si>
  <si>
    <t>REZIDENTI PNEUMO II</t>
  </si>
  <si>
    <t>REZIDENTI CHIRURGIE</t>
  </si>
  <si>
    <t>Medic de Garda</t>
  </si>
  <si>
    <t>Ore de Garda</t>
  </si>
  <si>
    <t>PNEUMO I</t>
  </si>
  <si>
    <t>CTP</t>
  </si>
  <si>
    <t>ore de garda</t>
  </si>
  <si>
    <t>ATI</t>
  </si>
  <si>
    <t>PNEUMO II</t>
  </si>
  <si>
    <t>PNEUMO III</t>
  </si>
  <si>
    <t>REZIDENTI PNEUMO</t>
  </si>
  <si>
    <t>REZIDENTI CTP</t>
  </si>
  <si>
    <t>Dr. Tudose George</t>
  </si>
  <si>
    <t>Dr. Madalina Berlea</t>
  </si>
  <si>
    <t>Dr. Adina COROBUTA</t>
  </si>
  <si>
    <t>Dr. Andrioaie Narcis</t>
  </si>
  <si>
    <t>Dr. Andreea-Mihaela ROTARU</t>
  </si>
  <si>
    <t>Dr.Târâlă Vlad</t>
  </si>
  <si>
    <t>Dr. Iosep Gabriel</t>
  </si>
  <si>
    <t>Dr. Catalina PUNGUTA</t>
  </si>
  <si>
    <t>Dr. Marilena COLEA</t>
  </si>
  <si>
    <t>Dr. Pulbere Dorin</t>
  </si>
  <si>
    <t>Dr. Alina NEAGU</t>
  </si>
  <si>
    <t>Dr. Badescu Simona</t>
  </si>
  <si>
    <t>Dr. Marcela VIRNA</t>
  </si>
  <si>
    <t>Dr. Moiseenco Ala</t>
  </si>
  <si>
    <t>Dr. Moldoveanu Bogdan</t>
  </si>
  <si>
    <t>Dr. Larisa MOLDOVAN</t>
  </si>
  <si>
    <t>Dr.Gumă Costea</t>
  </si>
  <si>
    <t>Dr. Bulei Alina</t>
  </si>
  <si>
    <t>Dr. Bors Viorica</t>
  </si>
  <si>
    <t>Dr. Florin PATRASCU</t>
  </si>
  <si>
    <t>Dr.Marchitan Flavian</t>
  </si>
  <si>
    <t>Dr. Husleag Paula</t>
  </si>
  <si>
    <t>Dr. Adelina ATITEI</t>
  </si>
  <si>
    <t>Dr.Viorica Bors</t>
  </si>
  <si>
    <t>Dr. Aurelia MARZA</t>
  </si>
  <si>
    <t>Dr. Monica CRACIUN</t>
  </si>
  <si>
    <t>Dr. Monoran Tudor</t>
  </si>
  <si>
    <t>Dr. Oana MAXIM</t>
  </si>
  <si>
    <t>Dr. Adina ALEXA</t>
  </si>
  <si>
    <t>Dr. Bogdan AIRINEI</t>
  </si>
  <si>
    <t>Dr. Ionela APETREI</t>
  </si>
  <si>
    <t>Dr. Oana-Cristina MELINTE</t>
  </si>
  <si>
    <t>Dr. Andreea ISOPESCUL</t>
  </si>
  <si>
    <t>Dr. Ioana POROSNICU</t>
  </si>
  <si>
    <t>Dr. Alexandru COROLEA</t>
  </si>
  <si>
    <t>Dr. Elena STROEA</t>
  </si>
  <si>
    <t>Dr. Ionela-Alina GROSU</t>
  </si>
  <si>
    <t>Dr. Oana CARAMITE</t>
  </si>
  <si>
    <t>Dr. Irina PORCOS</t>
  </si>
  <si>
    <t>Dr. Andreea CIOBANU</t>
  </si>
  <si>
    <t>Dr. Larisa IORDACHESCU</t>
  </si>
  <si>
    <t>Dr. Amelia CLIM</t>
  </si>
  <si>
    <t>Dr. Tudor MONORAN</t>
  </si>
  <si>
    <t>Intocmit,</t>
  </si>
  <si>
    <t>Director Medical,</t>
  </si>
  <si>
    <t>Asis. Univ. Dr. C. MITROFAN</t>
  </si>
  <si>
    <t>Sef Clinica</t>
  </si>
  <si>
    <t>Dr. RADU CRISAN-DABIJA</t>
  </si>
  <si>
    <t>Prof. Dr. T. MIHAESCU</t>
  </si>
  <si>
    <t>Serviciul de Management al Calitatii</t>
  </si>
  <si>
    <t>Dr. Dr. Husleag Paula</t>
  </si>
  <si>
    <t>Dr. Oana Landea</t>
  </si>
  <si>
    <t>Dr. Andrei Stacescu</t>
  </si>
  <si>
    <t>Dr. Marioara Cazan</t>
  </si>
  <si>
    <t>Dr. Mihaela Archip</t>
  </si>
  <si>
    <t>ORE DE GARDA</t>
  </si>
  <si>
    <t>Dr. Simona Luca</t>
  </si>
  <si>
    <t>Dr. Mihaela Enache</t>
  </si>
  <si>
    <t>Dr. Ala Moiseenco</t>
  </si>
  <si>
    <t>Dr. Gabriel Iosep</t>
  </si>
  <si>
    <t>Dr. Cristina VICOL</t>
  </si>
  <si>
    <t>Dr.Şcarâbnîi Ruslan</t>
  </si>
  <si>
    <t>Dr. Alina Bulei</t>
  </si>
  <si>
    <t>Dr. Oana MELINTE</t>
  </si>
  <si>
    <t>Dr. Simona Badescu</t>
  </si>
  <si>
    <t>Dr.  Elena STROEA</t>
  </si>
  <si>
    <t>Dr. Dorin Pulbere</t>
  </si>
  <si>
    <t>Dr.Cojocaru Ionuţ</t>
  </si>
  <si>
    <t>Dr. George Tudose</t>
  </si>
  <si>
    <t>Dr Dorin Pulbere</t>
  </si>
  <si>
    <t>Dr. Narcis Andrioaie</t>
  </si>
  <si>
    <t xml:space="preserve">Dr. Andreea ISOPESCUL </t>
  </si>
  <si>
    <t>Dr. Aurelia MÂRZA</t>
  </si>
  <si>
    <t>Dr. Mihail GOROH</t>
  </si>
  <si>
    <t>Dr. Ionela APETRIEI</t>
  </si>
  <si>
    <t xml:space="preserve">Dr. Bianca BOCA, </t>
  </si>
  <si>
    <t>Dr. Oana ROHOZNEANU</t>
  </si>
  <si>
    <t>Dr. Petronela ZGÎRCEA</t>
  </si>
  <si>
    <t>Dr. Alexandrina  AMARIEI</t>
  </si>
  <si>
    <t>Dr.Alexandra SCORTANU</t>
  </si>
  <si>
    <t>Dr. Adriana OLARU</t>
  </si>
  <si>
    <t>Dr. Flavia CARLESCU</t>
  </si>
  <si>
    <t>Dr. Alexandra TIFREA</t>
  </si>
  <si>
    <t>Dr. Aurelia CRETU</t>
  </si>
  <si>
    <t>Dr. Raluca DOSPINESCU</t>
  </si>
  <si>
    <t>Dr.Flavian APOSTOL</t>
  </si>
  <si>
    <t>Dr. Livia PANAITE</t>
  </si>
  <si>
    <t>Dr. Daiana DRAGAN</t>
  </si>
  <si>
    <t>Dr. Isabela HUZUM</t>
  </si>
  <si>
    <t>Dr. Bogdan-Iliuță CIUBOTARIU</t>
  </si>
  <si>
    <t>Dr. Andreea LUTA</t>
  </si>
  <si>
    <t>Dr. Andreea MOALEȘ</t>
  </si>
  <si>
    <t>Dr.Livia PANAITE</t>
  </si>
  <si>
    <t>Dr. Andreea MÂRZA</t>
  </si>
  <si>
    <t>Dr. Alexandru HORAICU</t>
  </si>
  <si>
    <t>Dr.Andreea MOALEŞ</t>
  </si>
  <si>
    <t>Dr.Alexandru HORAICU</t>
  </si>
  <si>
    <t>Dr. Alexandrina AMARIEI</t>
  </si>
  <si>
    <t>Dr. Flavian APOSTOL</t>
  </si>
  <si>
    <t>Dr. Diana TURCU</t>
  </si>
  <si>
    <t>Dr. Radu CRIȘAN-DABIJA</t>
  </si>
  <si>
    <t>Dr. Adina MIHAILOVICI</t>
  </si>
  <si>
    <t>Dr. Raluca VASILUTA</t>
  </si>
  <si>
    <t>Dr. Ramona MIRON</t>
  </si>
  <si>
    <t>Dr. Magda HOESCU</t>
  </si>
  <si>
    <t>Dr. Daniel LEICĂ</t>
  </si>
  <si>
    <t>Dr. Eduard BEDA</t>
  </si>
  <si>
    <t>Linia I Pneumologie Cihac</t>
  </si>
  <si>
    <t>Dr. Doina ASANACHE</t>
  </si>
  <si>
    <t>Dr. Raluca VASILUȚĂ</t>
  </si>
  <si>
    <t>Linia III Pneumologie (Rezidenti Pneumo)</t>
  </si>
  <si>
    <t>Linia III Pneumologie (Rezidenti an I + alte specialitati)</t>
  </si>
  <si>
    <t>Dr. Andreea ZABARĂ</t>
  </si>
  <si>
    <t>Linia 1</t>
  </si>
  <si>
    <t>Linia II</t>
  </si>
  <si>
    <t>Centralizare Gărzi și Ore de Gardă</t>
  </si>
  <si>
    <t>Total Ore de gardă</t>
  </si>
  <si>
    <t>Nr. Gărzi</t>
  </si>
  <si>
    <t>Garzi linia I</t>
  </si>
  <si>
    <t>Garzi linia II</t>
  </si>
  <si>
    <t>Conf.Univ.Dr. CRISTINA GRIGORESCU</t>
  </si>
  <si>
    <t>DR. ANDREI STACESCU</t>
  </si>
  <si>
    <t>Conf.Univ.Dr.Grigorescu Cristina</t>
  </si>
  <si>
    <t>Medic rezident de garda</t>
  </si>
  <si>
    <t>Dr. Straticiuc Nina</t>
  </si>
  <si>
    <t>Linia II Pneumologie (Sectia III Tudor)</t>
  </si>
  <si>
    <t>Medic rez.Bocanescu Irineu</t>
  </si>
  <si>
    <t>Medic rez.Rusu Cristian</t>
  </si>
  <si>
    <t>Dr. Armin JALBA</t>
  </si>
  <si>
    <t>Asist.Univ.Dr.Lunguleac Tiberiu</t>
  </si>
  <si>
    <t>Asist.Univ.Dr.Mitrofan Costica</t>
  </si>
  <si>
    <t>DR. RADU CRIȘAN-DABIJA</t>
  </si>
  <si>
    <t>Medic rez.Creciun Daniel</t>
  </si>
  <si>
    <t>Prof. Dr. ANTIGONA TROFOR</t>
  </si>
  <si>
    <t>Dr. ANDREEA ZABARA</t>
  </si>
  <si>
    <t>DR. EDUARD BEDA</t>
  </si>
  <si>
    <t>Asist.Univ.Dr.Salahoru Paul</t>
  </si>
  <si>
    <t>Dr. Stefan SANDULACHE</t>
  </si>
  <si>
    <t>Medic rez.Graur Alexandru</t>
  </si>
  <si>
    <t>Medic rez.Costan Andrei</t>
  </si>
  <si>
    <t>Medic rez.Iacobescu Radu</t>
  </si>
  <si>
    <t>Dr. Alexandru OSTRICEANU</t>
  </si>
  <si>
    <t>Medic rez.Hanganu Nicolae</t>
  </si>
  <si>
    <r>
      <t>Medic rez.Smolenschi-</t>
    </r>
    <r>
      <rPr>
        <sz val="8"/>
        <color rgb="FF000000"/>
        <rFont val="Times New Roman"/>
        <family val="1"/>
        <charset val="238"/>
      </rPr>
      <t>Palanciuc</t>
    </r>
    <r>
      <rPr>
        <sz val="12"/>
        <color rgb="FF000000"/>
        <rFont val="Times New Roman"/>
        <family val="1"/>
        <charset val="238"/>
      </rPr>
      <t xml:space="preserve"> Snejana</t>
    </r>
  </si>
  <si>
    <t>Dr. Iosep Gabriel-Florin</t>
  </si>
  <si>
    <t>Dr. Botnari Cristina</t>
  </si>
  <si>
    <t>Dr. Salahoru Constantin</t>
  </si>
  <si>
    <t>Dr. Nazaria Mihail</t>
  </si>
  <si>
    <t>Dr. Mihai Diana</t>
  </si>
  <si>
    <t>Dr. Toma David</t>
  </si>
  <si>
    <t>Dr. Ungureanu Casiana</t>
  </si>
  <si>
    <t>Medic.rez.Toader Mirela</t>
  </si>
  <si>
    <t>Medic rez.Stirbu Andrei</t>
  </si>
  <si>
    <t>Dr. Mihail NAZARIA</t>
  </si>
  <si>
    <t>Dr. Lavinia PULBERE</t>
  </si>
  <si>
    <t>Dr. Ionela GROSU CREANGA</t>
  </si>
  <si>
    <t>Dr. Stafie Evelina</t>
  </si>
  <si>
    <t>Dr. Repciuc Alexandra</t>
  </si>
  <si>
    <t>Dr. Cordun Alexandra</t>
  </si>
  <si>
    <t>Dr. Tomozei Iulia</t>
  </si>
  <si>
    <t>Dr. Ostriceanu Alexandru</t>
  </si>
  <si>
    <t>Dr. Bulgariu Cristian</t>
  </si>
  <si>
    <t>Dr. Afloarei Carina</t>
  </si>
  <si>
    <t>Dr. Raluca TIRON</t>
  </si>
  <si>
    <r>
      <t>Medic rez.Smolenschi-</t>
    </r>
    <r>
      <rPr>
        <b/>
        <i/>
        <sz val="8"/>
        <color rgb="FF000000"/>
        <rFont val="Times New Roman"/>
        <family val="1"/>
        <charset val="238"/>
      </rPr>
      <t>Palanciuc</t>
    </r>
    <r>
      <rPr>
        <b/>
        <i/>
        <sz val="12"/>
        <color rgb="FF000000"/>
        <rFont val="Times New Roman"/>
        <family val="1"/>
        <charset val="238"/>
      </rPr>
      <t xml:space="preserve"> Snejana</t>
    </r>
  </si>
  <si>
    <t>Dr. Stirbu Ruxandra</t>
  </si>
  <si>
    <t>Dr. Artenie Elena</t>
  </si>
  <si>
    <t>Dr. Filip Edward</t>
  </si>
  <si>
    <t>Dr. Hucai Eduard</t>
  </si>
  <si>
    <t>14:00-23:00 Dr. Marioara CAZAN
23:00-08:00 Dr. Oana MIRON</t>
  </si>
  <si>
    <t>14:00-23:00 Dr. Mihaela SANDU
23:00-08:00 Dr. Oana MIRON</t>
  </si>
  <si>
    <t>Dr. Andreea ZABARA</t>
  </si>
  <si>
    <t>Dr. Obreja Ilie</t>
  </si>
  <si>
    <t>Dr. Nastasa Silvia</t>
  </si>
  <si>
    <t>Dr. Bădărău Andrada</t>
  </si>
  <si>
    <t>Dr. Ciubotaru Alexandra</t>
  </si>
  <si>
    <t>Dr. Pintilie Adriana</t>
  </si>
  <si>
    <t>Dr. Paula VASILACHE</t>
  </si>
  <si>
    <t>Dr. Ruxandra STIRBU</t>
  </si>
  <si>
    <t>Dr. Constantin SALAHORU</t>
  </si>
  <si>
    <t>Dr. Cristian BULGARIU</t>
  </si>
  <si>
    <t>Dr. Tania ANTONEAC</t>
  </si>
  <si>
    <t>Dr. Ancuta PANFIL</t>
  </si>
  <si>
    <t>Dr. Miron Mihnea</t>
  </si>
  <si>
    <t>Dr. Iustina BACIU</t>
  </si>
  <si>
    <t>Dr. Damoc Daniela</t>
  </si>
  <si>
    <t>Dr. Vasilache Paula</t>
  </si>
  <si>
    <t>Dr. Tiron Raluca </t>
  </si>
  <si>
    <t>Dr. Amariutei Bianca</t>
  </si>
  <si>
    <t>Dr. Grapa Ioana</t>
  </si>
  <si>
    <t>Dr. Cudalbeanu Marlena</t>
  </si>
  <si>
    <t>Dr. Mustata Petronela</t>
  </si>
  <si>
    <t>Dr. Birsan Alin</t>
  </si>
  <si>
    <t>Dr. Bojica Beatrice</t>
  </si>
  <si>
    <t>Dr. Nutu Ramona</t>
  </si>
  <si>
    <t>Dr. Branza Marcela</t>
  </si>
  <si>
    <t>Dr. Rotaru Madalina</t>
  </si>
  <si>
    <t>Dr. Cocervan Ionela</t>
  </si>
  <si>
    <t>Dr. Buruiana Catalina</t>
  </si>
  <si>
    <t>Dr. Neata Imparatu Mihaela</t>
  </si>
  <si>
    <t>Dr. Adina Arsene</t>
  </si>
  <si>
    <t>Dr. Calin Bogdan</t>
  </si>
  <si>
    <t>Dr. Biliuta Gentiana</t>
  </si>
  <si>
    <t>Dr. Panfil Ancuta</t>
  </si>
  <si>
    <t>Dr. Brandiu Mihaela</t>
  </si>
  <si>
    <t>Dr. Zaharia Teodor</t>
  </si>
  <si>
    <t>Dr. Lungu Lorena </t>
  </si>
  <si>
    <t>Dr. Moisa George</t>
  </si>
  <si>
    <t>Dr. Baciu Iustina </t>
  </si>
  <si>
    <t>Dr. Mihaela DANILA</t>
  </si>
  <si>
    <t>08:00-20:00 Dr. Viorica BORS
20:00-08:00 Dr. Oana MIRON</t>
  </si>
  <si>
    <t>14:00-23:00 Dr. Andreea ZABARA
23:00-08:00 Dr.Larisa IORDACHESCU</t>
  </si>
  <si>
    <t>14:00-23:00 Dr. Mihaela SANDU
23:00-08:00 Dr. Andreea ZABARA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</si>
</sst>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[$-418]\ dddd"/>
    <numFmt numFmtId="166" formatCode="dddd&quot;, &quot;mmmm\ dd&quot;, &quot;yyyy"/>
    <numFmt numFmtId="167" formatCode="mmmmm"/>
    <numFmt numFmtId="168" formatCode="[&lt;=9999999]###\-####;\(###\)\ ###\-####"/>
    <numFmt numFmtId="169" formatCode="dddd"/>
    <numFmt numFmtId="170" formatCode="[$-418]d\ mmmm\ yyyy"/>
  </numFmts>
  <fonts count="100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i/>
      <u/>
      <sz val="12"/>
      <color rgb="FF000000"/>
      <name val="Times New Roman"/>
      <family val="1"/>
    </font>
    <font>
      <sz val="11"/>
      <name val="Calibri"/>
      <family val="2"/>
    </font>
    <font>
      <b/>
      <sz val="12"/>
      <name val="Times New Roman"/>
      <family val="1"/>
    </font>
    <font>
      <i/>
      <u/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rgb="FF000000"/>
      <name val="Calibri"/>
      <family val="2"/>
    </font>
    <font>
      <sz val="14"/>
      <color rgb="FF000000"/>
      <name val="Times New Roman"/>
      <family val="1"/>
    </font>
    <font>
      <sz val="14"/>
      <name val="Calibri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2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indexed="65"/>
      <name val="Calibri"/>
      <family val="2"/>
      <charset val="238"/>
    </font>
    <font>
      <sz val="12"/>
      <color indexed="20"/>
      <name val="Calibri"/>
      <family val="2"/>
      <charset val="238"/>
    </font>
    <font>
      <b/>
      <sz val="12"/>
      <color indexed="52"/>
      <name val="Calibri"/>
      <family val="2"/>
      <charset val="238"/>
    </font>
    <font>
      <b/>
      <sz val="12"/>
      <color indexed="65"/>
      <name val="Calibri"/>
      <family val="2"/>
      <charset val="238"/>
    </font>
    <font>
      <i/>
      <sz val="12"/>
      <color indexed="23"/>
      <name val="Calibri"/>
      <family val="2"/>
      <charset val="238"/>
    </font>
    <font>
      <sz val="12"/>
      <color indexed="17"/>
      <name val="Calibri"/>
      <family val="2"/>
      <charset val="238"/>
    </font>
    <font>
      <b/>
      <sz val="15"/>
      <name val="Calibri"/>
      <family val="2"/>
      <charset val="238"/>
    </font>
    <font>
      <b/>
      <sz val="13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62"/>
      <name val="Calibri"/>
      <family val="2"/>
      <charset val="238"/>
    </font>
    <font>
      <sz val="12"/>
      <color indexed="52"/>
      <name val="Calibri"/>
      <family val="2"/>
      <charset val="238"/>
    </font>
    <font>
      <sz val="12"/>
      <color indexed="60"/>
      <name val="Calibri"/>
      <family val="2"/>
      <charset val="238"/>
    </font>
    <font>
      <b/>
      <sz val="12"/>
      <color indexed="63"/>
      <name val="Calibri"/>
      <family val="2"/>
      <charset val="238"/>
    </font>
    <font>
      <sz val="1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2"/>
      <name val="Calibri"/>
      <family val="2"/>
      <charset val="238"/>
    </font>
    <font>
      <b/>
      <i/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2"/>
      <color indexed="65"/>
      <name val="Calibri"/>
      <family val="2"/>
      <charset val="238"/>
    </font>
    <font>
      <sz val="12"/>
      <color indexed="20"/>
      <name val="Calibri"/>
      <family val="2"/>
      <charset val="238"/>
    </font>
    <font>
      <b/>
      <sz val="12"/>
      <color indexed="52"/>
      <name val="Calibri"/>
      <family val="2"/>
      <charset val="238"/>
    </font>
    <font>
      <b/>
      <sz val="12"/>
      <color indexed="65"/>
      <name val="Calibri"/>
      <family val="2"/>
      <charset val="238"/>
    </font>
    <font>
      <i/>
      <sz val="12"/>
      <color indexed="23"/>
      <name val="Calibri"/>
      <family val="2"/>
      <charset val="238"/>
    </font>
    <font>
      <sz val="12"/>
      <color indexed="17"/>
      <name val="Calibri"/>
      <family val="2"/>
      <charset val="238"/>
    </font>
    <font>
      <b/>
      <sz val="15"/>
      <name val="Calibri"/>
      <family val="2"/>
      <charset val="238"/>
    </font>
    <font>
      <b/>
      <sz val="13"/>
      <name val="Calibri"/>
      <family val="2"/>
      <charset val="238"/>
    </font>
    <font>
      <b/>
      <sz val="11"/>
      <name val="Calibri"/>
      <family val="2"/>
      <charset val="238"/>
    </font>
    <font>
      <sz val="12"/>
      <color indexed="62"/>
      <name val="Calibri"/>
      <family val="2"/>
      <charset val="238"/>
    </font>
    <font>
      <sz val="12"/>
      <color indexed="52"/>
      <name val="Calibri"/>
      <family val="2"/>
      <charset val="238"/>
    </font>
    <font>
      <sz val="12"/>
      <color indexed="6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indexed="63"/>
      <name val="Calibri"/>
      <family val="2"/>
      <charset val="238"/>
    </font>
    <font>
      <sz val="18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2"/>
      <name val="Calibri"/>
      <family val="2"/>
      <charset val="238"/>
    </font>
    <font>
      <sz val="12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i/>
      <sz val="13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1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45"/>
        <bgColor indexed="29"/>
      </patternFill>
    </fill>
    <fill>
      <patternFill patternType="solid">
        <fgColor indexed="65"/>
        <bgColor indexed="26"/>
      </patternFill>
    </fill>
    <fill>
      <patternFill patternType="solid">
        <f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51"/>
        <bgColor indexed="5"/>
      </patternFill>
    </fill>
    <fill>
      <patternFill patternType="solid">
        <fgColor indexed="26"/>
        <bgColor indexed="26"/>
      </patternFill>
    </fill>
  </fills>
  <borders count="13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/>
      <top style="medium">
        <color rgb="FF333333"/>
      </top>
      <bottom style="thin">
        <color rgb="FF333333"/>
      </bottom>
      <diagonal/>
    </border>
    <border>
      <left/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333333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indexed="64"/>
      </bottom>
      <diagonal/>
    </border>
    <border>
      <left style="thin">
        <color rgb="FF333333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33333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333333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medium">
        <color rgb="FF333333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 style="thin">
        <color rgb="FF333333"/>
      </right>
      <top style="medium">
        <color indexed="64"/>
      </top>
      <bottom/>
      <diagonal/>
    </border>
    <border>
      <left style="thin">
        <color rgb="FF333333"/>
      </left>
      <right/>
      <top style="medium">
        <color indexed="64"/>
      </top>
      <bottom style="thin">
        <color rgb="FF333333"/>
      </bottom>
      <diagonal/>
    </border>
    <border>
      <left/>
      <right/>
      <top style="medium">
        <color indexed="64"/>
      </top>
      <bottom style="thin">
        <color rgb="FF333333"/>
      </bottom>
      <diagonal/>
    </border>
    <border>
      <left/>
      <right style="thin">
        <color rgb="FF333333"/>
      </right>
      <top style="medium">
        <color indexed="64"/>
      </top>
      <bottom style="thin">
        <color rgb="FF333333"/>
      </bottom>
      <diagonal/>
    </border>
    <border>
      <left style="thin">
        <color rgb="FF33333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thin">
        <color rgb="FF333333"/>
      </right>
      <top/>
      <bottom style="medium">
        <color indexed="64"/>
      </bottom>
      <diagonal/>
    </border>
    <border>
      <left style="thin">
        <color rgb="FF333333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333333"/>
      </right>
      <top style="thin">
        <color rgb="FF333333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 style="thin">
        <color rgb="FF333333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64">
    <xf numFmtId="0" fontId="0" fillId="0" borderId="0"/>
    <xf numFmtId="0" fontId="27" fillId="0" borderId="31"/>
    <xf numFmtId="0" fontId="28" fillId="0" borderId="31"/>
    <xf numFmtId="0" fontId="7" fillId="0" borderId="31"/>
    <xf numFmtId="0" fontId="30" fillId="0" borderId="31"/>
    <xf numFmtId="0" fontId="6" fillId="0" borderId="31"/>
    <xf numFmtId="0" fontId="30" fillId="0" borderId="31"/>
    <xf numFmtId="0" fontId="31" fillId="0" borderId="31"/>
    <xf numFmtId="0" fontId="5" fillId="0" borderId="31"/>
    <xf numFmtId="0" fontId="32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33" fillId="0" borderId="31"/>
    <xf numFmtId="0" fontId="4" fillId="0" borderId="31"/>
    <xf numFmtId="0" fontId="33" fillId="0" borderId="31"/>
    <xf numFmtId="0" fontId="3" fillId="0" borderId="31"/>
    <xf numFmtId="0" fontId="35" fillId="0" borderId="31"/>
    <xf numFmtId="0" fontId="35" fillId="0" borderId="31"/>
    <xf numFmtId="0" fontId="35" fillId="0" borderId="31"/>
    <xf numFmtId="0" fontId="2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5" fillId="0" borderId="31"/>
    <xf numFmtId="0" fontId="37" fillId="0" borderId="31"/>
    <xf numFmtId="0" fontId="38" fillId="5" borderId="31" applyNumberFormat="0" applyBorder="0" applyAlignment="0" applyProtection="0"/>
    <xf numFmtId="0" fontId="38" fillId="6" borderId="31" applyNumberFormat="0" applyBorder="0" applyAlignment="0" applyProtection="0"/>
    <xf numFmtId="0" fontId="38" fillId="7" borderId="31" applyNumberFormat="0" applyBorder="0" applyAlignment="0" applyProtection="0"/>
    <xf numFmtId="0" fontId="38" fillId="8" borderId="31" applyNumberFormat="0" applyBorder="0" applyAlignment="0" applyProtection="0"/>
    <xf numFmtId="0" fontId="38" fillId="9" borderId="31" applyNumberFormat="0" applyBorder="0" applyAlignment="0" applyProtection="0"/>
    <xf numFmtId="0" fontId="38" fillId="10" borderId="31" applyNumberFormat="0" applyBorder="0" applyAlignment="0" applyProtection="0"/>
    <xf numFmtId="0" fontId="38" fillId="11" borderId="31" applyNumberFormat="0" applyBorder="0" applyAlignment="0" applyProtection="0"/>
    <xf numFmtId="0" fontId="38" fillId="6" borderId="31" applyNumberFormat="0" applyBorder="0" applyAlignment="0" applyProtection="0"/>
    <xf numFmtId="0" fontId="38" fillId="12" borderId="31" applyNumberFormat="0" applyBorder="0" applyAlignment="0" applyProtection="0"/>
    <xf numFmtId="0" fontId="38" fillId="13" borderId="31" applyNumberFormat="0" applyBorder="0" applyAlignment="0" applyProtection="0"/>
    <xf numFmtId="0" fontId="38" fillId="11" borderId="31" applyNumberFormat="0" applyBorder="0" applyAlignment="0" applyProtection="0"/>
    <xf numFmtId="0" fontId="38" fillId="13" borderId="31" applyNumberFormat="0" applyBorder="0" applyAlignment="0" applyProtection="0"/>
    <xf numFmtId="0" fontId="38" fillId="14" borderId="31" applyNumberFormat="0" applyBorder="0" applyAlignment="0" applyProtection="0"/>
    <xf numFmtId="0" fontId="38" fillId="6" borderId="31" applyNumberFormat="0" applyBorder="0" applyAlignment="0" applyProtection="0"/>
    <xf numFmtId="0" fontId="38" fillId="12" borderId="31" applyNumberFormat="0" applyBorder="0" applyAlignment="0" applyProtection="0"/>
    <xf numFmtId="0" fontId="38" fillId="13" borderId="31" applyNumberFormat="0" applyBorder="0" applyAlignment="0" applyProtection="0"/>
    <xf numFmtId="0" fontId="38" fillId="11" borderId="31" applyNumberFormat="0" applyBorder="0" applyAlignment="0" applyProtection="0"/>
    <xf numFmtId="0" fontId="38" fillId="15" borderId="31" applyNumberFormat="0" applyBorder="0" applyAlignment="0" applyProtection="0"/>
    <xf numFmtId="0" fontId="39" fillId="16" borderId="31" applyNumberFormat="0" applyBorder="0" applyAlignment="0" applyProtection="0"/>
    <xf numFmtId="0" fontId="39" fillId="17" borderId="31" applyNumberFormat="0" applyBorder="0" applyAlignment="0" applyProtection="0"/>
    <xf numFmtId="0" fontId="39" fillId="18" borderId="31" applyNumberFormat="0" applyBorder="0" applyAlignment="0" applyProtection="0"/>
    <xf numFmtId="0" fontId="39" fillId="19" borderId="31" applyNumberFormat="0" applyBorder="0" applyAlignment="0" applyProtection="0"/>
    <xf numFmtId="0" fontId="39" fillId="14" borderId="31" applyNumberFormat="0" applyBorder="0" applyAlignment="0" applyProtection="0"/>
    <xf numFmtId="0" fontId="39" fillId="15" borderId="31" applyNumberFormat="0" applyBorder="0" applyAlignment="0" applyProtection="0"/>
    <xf numFmtId="0" fontId="40" fillId="20" borderId="31" applyNumberFormat="0" applyBorder="0" applyAlignment="0" applyProtection="0"/>
    <xf numFmtId="0" fontId="41" fillId="12" borderId="115" applyNumberFormat="0" applyAlignment="0" applyProtection="0"/>
    <xf numFmtId="0" fontId="42" fillId="18" borderId="116" applyNumberFormat="0" applyAlignment="0" applyProtection="0"/>
    <xf numFmtId="0" fontId="43" fillId="0" borderId="31" applyNumberFormat="0" applyFill="0" applyBorder="0" applyAlignment="0" applyProtection="0"/>
    <xf numFmtId="0" fontId="44" fillId="10" borderId="31" applyNumberFormat="0" applyBorder="0" applyAlignment="0" applyProtection="0"/>
    <xf numFmtId="0" fontId="45" fillId="0" borderId="117" applyNumberFormat="0" applyFill="0" applyAlignment="0" applyProtection="0"/>
    <xf numFmtId="0" fontId="46" fillId="0" borderId="118" applyNumberFormat="0" applyFill="0" applyAlignment="0" applyProtection="0"/>
    <xf numFmtId="0" fontId="47" fillId="0" borderId="119" applyNumberFormat="0" applyFill="0" applyAlignment="0" applyProtection="0"/>
    <xf numFmtId="0" fontId="47" fillId="0" borderId="31" applyNumberFormat="0" applyFill="0" applyBorder="0" applyAlignment="0" applyProtection="0"/>
    <xf numFmtId="0" fontId="48" fillId="6" borderId="115" applyNumberFormat="0" applyAlignment="0" applyProtection="0"/>
    <xf numFmtId="0" fontId="49" fillId="0" borderId="120" applyNumberFormat="0" applyFill="0" applyAlignment="0" applyProtection="0"/>
    <xf numFmtId="0" fontId="50" fillId="13" borderId="31" applyNumberFormat="0" applyBorder="0" applyAlignment="0" applyProtection="0"/>
    <xf numFmtId="0" fontId="37" fillId="8" borderId="121" applyNumberFormat="0" applyAlignment="0" applyProtection="0"/>
    <xf numFmtId="0" fontId="51" fillId="12" borderId="122" applyNumberFormat="0" applyAlignment="0" applyProtection="0"/>
    <xf numFmtId="0" fontId="52" fillId="0" borderId="31" applyNumberFormat="0" applyFill="0" applyBorder="0" applyAlignment="0" applyProtection="0"/>
    <xf numFmtId="0" fontId="53" fillId="0" borderId="123" applyNumberFormat="0" applyFill="0" applyAlignment="0" applyProtection="0"/>
    <xf numFmtId="0" fontId="54" fillId="0" borderId="31" applyNumberFormat="0" applyFill="0" applyBorder="0" applyAlignment="0" applyProtection="0"/>
    <xf numFmtId="0" fontId="55" fillId="0" borderId="31"/>
    <xf numFmtId="0" fontId="56" fillId="5" borderId="31"/>
    <xf numFmtId="0" fontId="56" fillId="6" borderId="31"/>
    <xf numFmtId="0" fontId="56" fillId="21" borderId="31"/>
    <xf numFmtId="0" fontId="56" fillId="22" borderId="31"/>
    <xf numFmtId="0" fontId="56" fillId="23" borderId="31"/>
    <xf numFmtId="0" fontId="56" fillId="10" borderId="31"/>
    <xf numFmtId="0" fontId="56" fillId="11" borderId="31"/>
    <xf numFmtId="0" fontId="56" fillId="6" borderId="31"/>
    <xf numFmtId="0" fontId="56" fillId="12" borderId="31"/>
    <xf numFmtId="0" fontId="56" fillId="13" borderId="31"/>
    <xf numFmtId="0" fontId="56" fillId="11" borderId="31"/>
    <xf numFmtId="0" fontId="56" fillId="13" borderId="31"/>
    <xf numFmtId="0" fontId="56" fillId="14" borderId="31"/>
    <xf numFmtId="0" fontId="56" fillId="6" borderId="31"/>
    <xf numFmtId="0" fontId="56" fillId="12" borderId="31"/>
    <xf numFmtId="0" fontId="56" fillId="13" borderId="31"/>
    <xf numFmtId="0" fontId="56" fillId="11" borderId="31"/>
    <xf numFmtId="0" fontId="56" fillId="15" borderId="31"/>
    <xf numFmtId="0" fontId="57" fillId="16" borderId="31"/>
    <xf numFmtId="0" fontId="57" fillId="17" borderId="31"/>
    <xf numFmtId="0" fontId="57" fillId="18" borderId="31"/>
    <xf numFmtId="0" fontId="57" fillId="24" borderId="31"/>
    <xf numFmtId="0" fontId="57" fillId="14" borderId="31"/>
    <xf numFmtId="0" fontId="57" fillId="15" borderId="31"/>
    <xf numFmtId="0" fontId="58" fillId="20" borderId="31"/>
    <xf numFmtId="0" fontId="59" fillId="12" borderId="115"/>
    <xf numFmtId="0" fontId="60" fillId="18" borderId="116"/>
    <xf numFmtId="0" fontId="61" fillId="0" borderId="31"/>
    <xf numFmtId="0" fontId="62" fillId="10" borderId="31"/>
    <xf numFmtId="0" fontId="63" fillId="0" borderId="117"/>
    <xf numFmtId="0" fontId="64" fillId="0" borderId="118"/>
    <xf numFmtId="0" fontId="65" fillId="0" borderId="119"/>
    <xf numFmtId="0" fontId="65" fillId="0" borderId="31"/>
    <xf numFmtId="0" fontId="66" fillId="6" borderId="115"/>
    <xf numFmtId="0" fontId="67" fillId="0" borderId="120"/>
    <xf numFmtId="0" fontId="68" fillId="13" borderId="31"/>
    <xf numFmtId="0" fontId="55" fillId="22" borderId="121"/>
    <xf numFmtId="0" fontId="69" fillId="12" borderId="122"/>
    <xf numFmtId="0" fontId="70" fillId="0" borderId="31"/>
    <xf numFmtId="0" fontId="71" fillId="0" borderId="123"/>
    <xf numFmtId="0" fontId="72" fillId="0" borderId="31"/>
    <xf numFmtId="0" fontId="74" fillId="0" borderId="31"/>
    <xf numFmtId="0" fontId="75" fillId="5" borderId="31" applyNumberFormat="0" applyBorder="0" applyProtection="0"/>
    <xf numFmtId="0" fontId="75" fillId="5" borderId="31"/>
    <xf numFmtId="0" fontId="75" fillId="6" borderId="31" applyNumberFormat="0" applyBorder="0" applyProtection="0"/>
    <xf numFmtId="0" fontId="75" fillId="6" borderId="31"/>
    <xf numFmtId="0" fontId="75" fillId="21" borderId="31" applyNumberFormat="0" applyBorder="0" applyProtection="0"/>
    <xf numFmtId="0" fontId="75" fillId="21" borderId="31"/>
    <xf numFmtId="0" fontId="75" fillId="25" borderId="31" applyNumberFormat="0" applyBorder="0" applyProtection="0"/>
    <xf numFmtId="0" fontId="75" fillId="25" borderId="31"/>
    <xf numFmtId="0" fontId="75" fillId="23" borderId="31" applyNumberFormat="0" applyBorder="0" applyProtection="0"/>
    <xf numFmtId="0" fontId="75" fillId="23" borderId="31"/>
    <xf numFmtId="0" fontId="75" fillId="10" borderId="31" applyNumberFormat="0" applyBorder="0" applyProtection="0"/>
    <xf numFmtId="0" fontId="75" fillId="10" borderId="31"/>
    <xf numFmtId="0" fontId="75" fillId="11" borderId="31" applyNumberFormat="0" applyBorder="0" applyProtection="0"/>
    <xf numFmtId="0" fontId="75" fillId="11" borderId="31"/>
    <xf numFmtId="0" fontId="75" fillId="6" borderId="31" applyNumberFormat="0" applyBorder="0" applyProtection="0"/>
    <xf numFmtId="0" fontId="75" fillId="6" borderId="31"/>
    <xf numFmtId="0" fontId="75" fillId="12" borderId="31" applyNumberFormat="0" applyBorder="0" applyProtection="0"/>
    <xf numFmtId="0" fontId="75" fillId="12" borderId="31"/>
    <xf numFmtId="0" fontId="75" fillId="13" borderId="31" applyNumberFormat="0" applyBorder="0" applyProtection="0"/>
    <xf numFmtId="0" fontId="75" fillId="13" borderId="31"/>
    <xf numFmtId="0" fontId="75" fillId="11" borderId="31" applyNumberFormat="0" applyBorder="0" applyProtection="0"/>
    <xf numFmtId="0" fontId="75" fillId="11" borderId="31"/>
    <xf numFmtId="0" fontId="75" fillId="13" borderId="31" applyNumberFormat="0" applyBorder="0" applyProtection="0"/>
    <xf numFmtId="0" fontId="75" fillId="13" borderId="31"/>
    <xf numFmtId="0" fontId="75" fillId="14" borderId="31" applyNumberFormat="0" applyBorder="0" applyProtection="0"/>
    <xf numFmtId="0" fontId="75" fillId="14" borderId="31"/>
    <xf numFmtId="0" fontId="75" fillId="6" borderId="31" applyNumberFormat="0" applyBorder="0" applyProtection="0"/>
    <xf numFmtId="0" fontId="75" fillId="6" borderId="31"/>
    <xf numFmtId="0" fontId="75" fillId="12" borderId="31" applyNumberFormat="0" applyBorder="0" applyProtection="0"/>
    <xf numFmtId="0" fontId="75" fillId="12" borderId="31"/>
    <xf numFmtId="0" fontId="75" fillId="13" borderId="31" applyNumberFormat="0" applyBorder="0" applyProtection="0"/>
    <xf numFmtId="0" fontId="75" fillId="13" borderId="31"/>
    <xf numFmtId="0" fontId="75" fillId="11" borderId="31" applyNumberFormat="0" applyBorder="0" applyProtection="0"/>
    <xf numFmtId="0" fontId="75" fillId="11" borderId="31"/>
    <xf numFmtId="0" fontId="75" fillId="15" borderId="31" applyNumberFormat="0" applyBorder="0" applyProtection="0"/>
    <xf numFmtId="0" fontId="75" fillId="15" borderId="31"/>
    <xf numFmtId="0" fontId="76" fillId="16" borderId="31" applyNumberFormat="0" applyBorder="0" applyProtection="0"/>
    <xf numFmtId="0" fontId="76" fillId="16" borderId="31"/>
    <xf numFmtId="0" fontId="76" fillId="17" borderId="31" applyNumberFormat="0" applyBorder="0" applyProtection="0"/>
    <xf numFmtId="0" fontId="76" fillId="17" borderId="31"/>
    <xf numFmtId="0" fontId="76" fillId="18" borderId="31" applyNumberFormat="0" applyBorder="0" applyProtection="0"/>
    <xf numFmtId="0" fontId="76" fillId="18" borderId="31"/>
    <xf numFmtId="0" fontId="76" fillId="24" borderId="31" applyNumberFormat="0" applyBorder="0" applyProtection="0"/>
    <xf numFmtId="0" fontId="76" fillId="24" borderId="31"/>
    <xf numFmtId="0" fontId="76" fillId="14" borderId="31" applyNumberFormat="0" applyBorder="0" applyProtection="0"/>
    <xf numFmtId="0" fontId="76" fillId="14" borderId="31"/>
    <xf numFmtId="0" fontId="76" fillId="15" borderId="31" applyNumberFormat="0" applyBorder="0" applyProtection="0"/>
    <xf numFmtId="0" fontId="76" fillId="15" borderId="31"/>
    <xf numFmtId="0" fontId="77" fillId="20" borderId="31" applyNumberFormat="0" applyBorder="0" applyProtection="0"/>
    <xf numFmtId="0" fontId="77" fillId="20" borderId="31"/>
    <xf numFmtId="0" fontId="78" fillId="12" borderId="115" applyNumberFormat="0" applyProtection="0"/>
    <xf numFmtId="0" fontId="78" fillId="12" borderId="115"/>
    <xf numFmtId="0" fontId="79" fillId="18" borderId="116" applyNumberFormat="0" applyProtection="0"/>
    <xf numFmtId="0" fontId="79" fillId="18" borderId="116"/>
    <xf numFmtId="0" fontId="80" fillId="0" borderId="31" applyNumberFormat="0" applyFill="0" applyBorder="0" applyProtection="0"/>
    <xf numFmtId="0" fontId="80" fillId="0" borderId="31"/>
    <xf numFmtId="0" fontId="81" fillId="10" borderId="31" applyNumberFormat="0" applyBorder="0" applyProtection="0"/>
    <xf numFmtId="0" fontId="81" fillId="10" borderId="31"/>
    <xf numFmtId="0" fontId="82" fillId="0" borderId="117" applyNumberFormat="0" applyFill="0" applyProtection="0"/>
    <xf numFmtId="0" fontId="82" fillId="0" borderId="117"/>
    <xf numFmtId="0" fontId="83" fillId="0" borderId="118" applyNumberFormat="0" applyFill="0" applyProtection="0"/>
    <xf numFmtId="0" fontId="83" fillId="0" borderId="118"/>
    <xf numFmtId="0" fontId="84" fillId="0" borderId="119" applyNumberFormat="0" applyFill="0" applyProtection="0"/>
    <xf numFmtId="0" fontId="84" fillId="0" borderId="119"/>
    <xf numFmtId="0" fontId="84" fillId="0" borderId="31" applyNumberFormat="0" applyFill="0" applyBorder="0" applyProtection="0"/>
    <xf numFmtId="0" fontId="84" fillId="0" borderId="31"/>
    <xf numFmtId="0" fontId="85" fillId="6" borderId="115" applyNumberFormat="0" applyProtection="0"/>
    <xf numFmtId="0" fontId="85" fillId="6" borderId="115"/>
    <xf numFmtId="0" fontId="86" fillId="0" borderId="120" applyNumberFormat="0" applyFill="0" applyProtection="0"/>
    <xf numFmtId="0" fontId="86" fillId="0" borderId="120"/>
    <xf numFmtId="0" fontId="87" fillId="13" borderId="31" applyNumberFormat="0" applyBorder="0" applyProtection="0"/>
    <xf numFmtId="0" fontId="87" fillId="13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89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9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74" fillId="0" borderId="31"/>
    <xf numFmtId="0" fontId="88" fillId="0" borderId="31"/>
    <xf numFmtId="0" fontId="74" fillId="0" borderId="31"/>
    <xf numFmtId="0" fontId="88" fillId="0" borderId="31"/>
    <xf numFmtId="0" fontId="88" fillId="0" borderId="31"/>
    <xf numFmtId="0" fontId="74" fillId="25" borderId="121" applyNumberFormat="0" applyProtection="0"/>
    <xf numFmtId="0" fontId="74" fillId="25" borderId="121"/>
    <xf numFmtId="0" fontId="90" fillId="12" borderId="122" applyNumberFormat="0" applyProtection="0"/>
    <xf numFmtId="0" fontId="90" fillId="12" borderId="122"/>
    <xf numFmtId="9" fontId="74" fillId="0" borderId="31" applyFont="0" applyFill="0" applyBorder="0" applyProtection="0"/>
    <xf numFmtId="0" fontId="91" fillId="0" borderId="31" applyNumberFormat="0" applyFill="0" applyBorder="0" applyProtection="0"/>
    <xf numFmtId="0" fontId="91" fillId="0" borderId="31"/>
    <xf numFmtId="0" fontId="92" fillId="0" borderId="123" applyNumberFormat="0" applyFill="0" applyProtection="0"/>
    <xf numFmtId="0" fontId="92" fillId="0" borderId="123"/>
    <xf numFmtId="0" fontId="93" fillId="0" borderId="31" applyNumberFormat="0" applyFill="0" applyBorder="0" applyProtection="0"/>
    <xf numFmtId="0" fontId="93" fillId="0" borderId="31"/>
    <xf numFmtId="0" fontId="78" fillId="12" borderId="125" applyNumberFormat="0" applyProtection="0"/>
    <xf numFmtId="0" fontId="78" fillId="12" borderId="125"/>
    <xf numFmtId="0" fontId="85" fillId="6" borderId="125" applyNumberFormat="0" applyProtection="0"/>
    <xf numFmtId="0" fontId="85" fillId="6" borderId="125"/>
    <xf numFmtId="0" fontId="74" fillId="25" borderId="126" applyNumberFormat="0" applyProtection="0"/>
    <xf numFmtId="0" fontId="74" fillId="25" borderId="126"/>
    <xf numFmtId="0" fontId="90" fillId="12" borderId="127" applyNumberFormat="0" applyProtection="0"/>
    <xf numFmtId="0" fontId="90" fillId="12" borderId="127"/>
    <xf numFmtId="0" fontId="92" fillId="0" borderId="128" applyNumberFormat="0" applyFill="0" applyProtection="0"/>
    <xf numFmtId="0" fontId="92" fillId="0" borderId="128"/>
    <xf numFmtId="0" fontId="92" fillId="0" borderId="134"/>
    <xf numFmtId="0" fontId="92" fillId="0" borderId="134" applyNumberFormat="0" applyFill="0" applyProtection="0"/>
    <xf numFmtId="0" fontId="90" fillId="12" borderId="133"/>
    <xf numFmtId="0" fontId="90" fillId="12" borderId="133" applyNumberFormat="0" applyProtection="0"/>
    <xf numFmtId="0" fontId="74" fillId="25" borderId="132"/>
    <xf numFmtId="0" fontId="74" fillId="25" borderId="132" applyNumberFormat="0" applyProtection="0"/>
    <xf numFmtId="0" fontId="85" fillId="6" borderId="131"/>
    <xf numFmtId="0" fontId="85" fillId="6" borderId="131" applyNumberFormat="0" applyProtection="0"/>
    <xf numFmtId="0" fontId="78" fillId="12" borderId="131"/>
    <xf numFmtId="0" fontId="78" fillId="12" borderId="131" applyNumberFormat="0" applyProtection="0"/>
    <xf numFmtId="0" fontId="57" fillId="24" borderId="31" applyNumberFormat="0" applyBorder="0" applyProtection="0"/>
    <xf numFmtId="0" fontId="57" fillId="14" borderId="31" applyNumberFormat="0" applyBorder="0" applyProtection="0"/>
    <xf numFmtId="0" fontId="55" fillId="25" borderId="132" applyNumberFormat="0" applyProtection="0"/>
    <xf numFmtId="0" fontId="1" fillId="0" borderId="31"/>
    <xf numFmtId="0" fontId="1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99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1" fillId="0" borderId="31"/>
    <xf numFmtId="0" fontId="55" fillId="0" borderId="31"/>
    <xf numFmtId="0" fontId="99" fillId="0" borderId="31"/>
    <xf numFmtId="0" fontId="1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55" fillId="0" borderId="31"/>
    <xf numFmtId="0" fontId="68" fillId="13" borderId="31" applyNumberFormat="0" applyBorder="0" applyProtection="0"/>
    <xf numFmtId="0" fontId="67" fillId="0" borderId="120" applyNumberFormat="0" applyFill="0" applyProtection="0"/>
    <xf numFmtId="0" fontId="66" fillId="6" borderId="131"/>
    <xf numFmtId="0" fontId="66" fillId="6" borderId="131" applyNumberFormat="0" applyProtection="0"/>
    <xf numFmtId="0" fontId="65" fillId="0" borderId="31" applyNumberFormat="0" applyFill="0" applyBorder="0" applyProtection="0"/>
    <xf numFmtId="0" fontId="64" fillId="0" borderId="118" applyNumberFormat="0" applyFill="0" applyProtection="0"/>
    <xf numFmtId="0" fontId="63" fillId="0" borderId="117" applyNumberFormat="0" applyFill="0" applyProtection="0"/>
    <xf numFmtId="0" fontId="62" fillId="10" borderId="31" applyNumberFormat="0" applyBorder="0" applyProtection="0"/>
    <xf numFmtId="0" fontId="61" fillId="0" borderId="31" applyNumberFormat="0" applyFill="0" applyBorder="0" applyProtection="0"/>
    <xf numFmtId="0" fontId="60" fillId="18" borderId="116" applyNumberFormat="0" applyProtection="0"/>
    <xf numFmtId="0" fontId="59" fillId="12" borderId="131"/>
    <xf numFmtId="0" fontId="59" fillId="12" borderId="131" applyNumberFormat="0" applyProtection="0"/>
    <xf numFmtId="0" fontId="58" fillId="20" borderId="31" applyNumberFormat="0" applyBorder="0" applyProtection="0"/>
    <xf numFmtId="0" fontId="57" fillId="15" borderId="31" applyNumberFormat="0" applyBorder="0" applyProtection="0"/>
    <xf numFmtId="0" fontId="57" fillId="18" borderId="31" applyNumberFormat="0" applyBorder="0" applyProtection="0"/>
    <xf numFmtId="0" fontId="57" fillId="17" borderId="31" applyNumberFormat="0" applyBorder="0" applyProtection="0"/>
    <xf numFmtId="0" fontId="57" fillId="16" borderId="31" applyNumberFormat="0" applyBorder="0" applyProtection="0"/>
    <xf numFmtId="0" fontId="56" fillId="15" borderId="31" applyNumberFormat="0" applyBorder="0" applyProtection="0"/>
    <xf numFmtId="0" fontId="56" fillId="11" borderId="31" applyNumberFormat="0" applyBorder="0" applyProtection="0"/>
    <xf numFmtId="0" fontId="56" fillId="13" borderId="31" applyNumberFormat="0" applyBorder="0" applyProtection="0"/>
    <xf numFmtId="0" fontId="56" fillId="12" borderId="31" applyNumberFormat="0" applyBorder="0" applyProtection="0"/>
    <xf numFmtId="0" fontId="56" fillId="6" borderId="31" applyNumberFormat="0" applyBorder="0" applyProtection="0"/>
    <xf numFmtId="0" fontId="56" fillId="14" borderId="31" applyNumberFormat="0" applyBorder="0" applyProtection="0"/>
    <xf numFmtId="0" fontId="56" fillId="13" borderId="31" applyNumberFormat="0" applyBorder="0" applyProtection="0"/>
    <xf numFmtId="0" fontId="56" fillId="11" borderId="31" applyNumberFormat="0" applyBorder="0" applyProtection="0"/>
    <xf numFmtId="0" fontId="56" fillId="13" borderId="31" applyNumberFormat="0" applyBorder="0" applyProtection="0"/>
    <xf numFmtId="0" fontId="56" fillId="12" borderId="31" applyNumberFormat="0" applyBorder="0" applyProtection="0"/>
    <xf numFmtId="0" fontId="56" fillId="6" borderId="31" applyNumberFormat="0" applyBorder="0" applyProtection="0"/>
    <xf numFmtId="0" fontId="56" fillId="11" borderId="31" applyNumberFormat="0" applyBorder="0" applyProtection="0"/>
    <xf numFmtId="0" fontId="56" fillId="10" borderId="31" applyNumberFormat="0" applyBorder="0" applyProtection="0"/>
    <xf numFmtId="0" fontId="56" fillId="23" borderId="31" applyNumberFormat="0" applyBorder="0" applyProtection="0"/>
    <xf numFmtId="0" fontId="56" fillId="25" borderId="31"/>
    <xf numFmtId="0" fontId="56" fillId="25" borderId="31" applyNumberFormat="0" applyBorder="0" applyProtection="0"/>
    <xf numFmtId="0" fontId="56" fillId="21" borderId="31" applyNumberFormat="0" applyBorder="0" applyProtection="0"/>
    <xf numFmtId="0" fontId="56" fillId="6" borderId="31" applyNumberFormat="0" applyBorder="0" applyProtection="0"/>
    <xf numFmtId="0" fontId="56" fillId="5" borderId="31" applyNumberFormat="0" applyBorder="0" applyProtection="0"/>
    <xf numFmtId="0" fontId="65" fillId="0" borderId="119" applyNumberFormat="0" applyFill="0" applyProtection="0"/>
    <xf numFmtId="0" fontId="55" fillId="25" borderId="132"/>
    <xf numFmtId="0" fontId="69" fillId="12" borderId="133" applyNumberFormat="0" applyProtection="0"/>
    <xf numFmtId="0" fontId="69" fillId="12" borderId="133"/>
    <xf numFmtId="9" fontId="55" fillId="0" borderId="31" applyFont="0" applyFill="0" applyBorder="0" applyProtection="0"/>
    <xf numFmtId="0" fontId="70" fillId="0" borderId="31" applyNumberFormat="0" applyFill="0" applyBorder="0" applyProtection="0"/>
    <xf numFmtId="0" fontId="71" fillId="0" borderId="134" applyNumberFormat="0" applyFill="0" applyProtection="0"/>
    <xf numFmtId="0" fontId="71" fillId="0" borderId="134"/>
    <xf numFmtId="0" fontId="72" fillId="0" borderId="31" applyNumberFormat="0" applyFill="0" applyBorder="0" applyProtection="0"/>
  </cellStyleXfs>
  <cellXfs count="245"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shrinkToFi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5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4" xfId="0" applyFont="1" applyBorder="1"/>
    <xf numFmtId="0" fontId="8" fillId="0" borderId="8" xfId="0" applyFont="1" applyBorder="1" applyAlignment="1">
      <alignment horizontal="center"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/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24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27" xfId="0" applyFont="1" applyBorder="1" applyAlignment="1">
      <alignment vertical="top"/>
    </xf>
    <xf numFmtId="0" fontId="8" fillId="0" borderId="28" xfId="0" applyFont="1" applyBorder="1" applyAlignment="1">
      <alignment vertical="top"/>
    </xf>
    <xf numFmtId="0" fontId="9" fillId="0" borderId="2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8" fillId="2" borderId="31" xfId="0" applyFont="1" applyFill="1" applyBorder="1"/>
    <xf numFmtId="0" fontId="8" fillId="2" borderId="31" xfId="0" applyFont="1" applyFill="1" applyBorder="1" applyAlignment="1">
      <alignment vertical="center"/>
    </xf>
    <xf numFmtId="0" fontId="9" fillId="0" borderId="30" xfId="0" applyFont="1" applyBorder="1"/>
    <xf numFmtId="0" fontId="9" fillId="0" borderId="21" xfId="0" applyFont="1" applyBorder="1"/>
    <xf numFmtId="0" fontId="9" fillId="0" borderId="26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/>
    </xf>
    <xf numFmtId="168" fontId="8" fillId="0" borderId="0" xfId="0" applyNumberFormat="1" applyFont="1" applyAlignment="1">
      <alignment horizontal="left" vertical="center"/>
    </xf>
    <xf numFmtId="0" fontId="0" fillId="0" borderId="0" xfId="0" applyFont="1"/>
    <xf numFmtId="0" fontId="15" fillId="0" borderId="24" xfId="0" applyFont="1" applyBorder="1" applyAlignment="1">
      <alignment horizontal="center" vertical="center" wrapText="1"/>
    </xf>
    <xf numFmtId="0" fontId="16" fillId="0" borderId="24" xfId="0" applyFont="1" applyBorder="1"/>
    <xf numFmtId="0" fontId="16" fillId="0" borderId="24" xfId="0" applyFont="1" applyBorder="1" applyAlignment="1">
      <alignment wrapText="1"/>
    </xf>
    <xf numFmtId="0" fontId="0" fillId="0" borderId="0" xfId="0" applyFont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35" xfId="0" applyFont="1" applyBorder="1" applyAlignment="1">
      <alignment wrapText="1"/>
    </xf>
    <xf numFmtId="169" fontId="16" fillId="0" borderId="24" xfId="0" applyNumberFormat="1" applyFont="1" applyBorder="1"/>
    <xf numFmtId="170" fontId="16" fillId="0" borderId="24" xfId="0" applyNumberFormat="1" applyFont="1" applyBorder="1"/>
    <xf numFmtId="0" fontId="0" fillId="0" borderId="24" xfId="0" applyFont="1" applyBorder="1"/>
    <xf numFmtId="0" fontId="0" fillId="0" borderId="11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4" xfId="0" applyFont="1" applyBorder="1"/>
    <xf numFmtId="0" fontId="0" fillId="0" borderId="12" xfId="0" applyFont="1" applyBorder="1"/>
    <xf numFmtId="0" fontId="0" fillId="0" borderId="13" xfId="0" applyFont="1" applyBorder="1"/>
    <xf numFmtId="0" fontId="9" fillId="0" borderId="33" xfId="0" applyFont="1" applyBorder="1" applyAlignment="1">
      <alignment horizontal="left"/>
    </xf>
    <xf numFmtId="0" fontId="8" fillId="0" borderId="0" xfId="0" applyFont="1" applyAlignment="1">
      <alignment vertical="center" wrapText="1"/>
    </xf>
    <xf numFmtId="0" fontId="8" fillId="0" borderId="7" xfId="0" applyFont="1" applyBorder="1"/>
    <xf numFmtId="0" fontId="8" fillId="0" borderId="23" xfId="0" applyFont="1" applyBorder="1"/>
    <xf numFmtId="0" fontId="8" fillId="0" borderId="35" xfId="0" applyFont="1" applyBorder="1"/>
    <xf numFmtId="0" fontId="16" fillId="0" borderId="11" xfId="0" applyFont="1" applyBorder="1"/>
    <xf numFmtId="0" fontId="16" fillId="0" borderId="8" xfId="0" applyFont="1" applyBorder="1"/>
    <xf numFmtId="0" fontId="8" fillId="0" borderId="22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16" fillId="0" borderId="9" xfId="0" applyFont="1" applyBorder="1"/>
    <xf numFmtId="164" fontId="8" fillId="0" borderId="24" xfId="0" applyNumberFormat="1" applyFont="1" applyBorder="1"/>
    <xf numFmtId="164" fontId="8" fillId="0" borderId="0" xfId="0" applyNumberFormat="1" applyFont="1"/>
    <xf numFmtId="0" fontId="8" fillId="0" borderId="0" xfId="0" applyFont="1" applyAlignment="1">
      <alignment vertical="center" shrinkToFit="1"/>
    </xf>
    <xf numFmtId="0" fontId="16" fillId="0" borderId="14" xfId="0" applyFont="1" applyBorder="1"/>
    <xf numFmtId="0" fontId="16" fillId="0" borderId="12" xfId="0" applyFont="1" applyBorder="1"/>
    <xf numFmtId="0" fontId="16" fillId="0" borderId="13" xfId="0" applyFont="1" applyBorder="1"/>
    <xf numFmtId="165" fontId="8" fillId="0" borderId="36" xfId="0" applyNumberFormat="1" applyFont="1" applyBorder="1" applyAlignment="1">
      <alignment horizontal="left" vertical="center"/>
    </xf>
    <xf numFmtId="165" fontId="8" fillId="0" borderId="38" xfId="0" applyNumberFormat="1" applyFont="1" applyBorder="1" applyAlignment="1">
      <alignment horizontal="left" vertical="center"/>
    </xf>
    <xf numFmtId="165" fontId="8" fillId="0" borderId="41" xfId="0" applyNumberFormat="1" applyFont="1" applyBorder="1" applyAlignment="1">
      <alignment horizontal="left" vertical="center"/>
    </xf>
    <xf numFmtId="0" fontId="8" fillId="0" borderId="0" xfId="0" applyFont="1" applyAlignment="1"/>
    <xf numFmtId="0" fontId="8" fillId="0" borderId="36" xfId="0" applyFont="1" applyFill="1" applyBorder="1" applyAlignment="1">
      <alignment vertical="center" wrapText="1"/>
    </xf>
    <xf numFmtId="0" fontId="8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8" fillId="0" borderId="0" xfId="0" applyFont="1" applyFill="1"/>
    <xf numFmtId="0" fontId="0" fillId="0" borderId="0" xfId="0"/>
    <xf numFmtId="0" fontId="9" fillId="0" borderId="43" xfId="0" applyFont="1" applyBorder="1" applyAlignment="1">
      <alignment horizontal="left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9" fillId="0" borderId="48" xfId="0" applyFont="1" applyBorder="1"/>
    <xf numFmtId="0" fontId="9" fillId="0" borderId="49" xfId="0" applyFont="1" applyBorder="1"/>
    <xf numFmtId="0" fontId="8" fillId="0" borderId="50" xfId="0" applyFont="1" applyBorder="1" applyAlignment="1">
      <alignment horizontal="center" vertical="center"/>
    </xf>
    <xf numFmtId="0" fontId="8" fillId="0" borderId="9" xfId="0" applyFont="1" applyBorder="1"/>
    <xf numFmtId="0" fontId="8" fillId="0" borderId="36" xfId="0" applyFont="1" applyBorder="1" applyAlignment="1">
      <alignment wrapText="1"/>
    </xf>
    <xf numFmtId="0" fontId="8" fillId="0" borderId="42" xfId="0" applyFont="1" applyBorder="1"/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48" xfId="0" applyFont="1" applyBorder="1"/>
    <xf numFmtId="0" fontId="8" fillId="0" borderId="69" xfId="0" applyFont="1" applyBorder="1" applyAlignment="1">
      <alignment horizontal="center" vertical="center"/>
    </xf>
    <xf numFmtId="0" fontId="21" fillId="0" borderId="0" xfId="0" applyFont="1" applyAlignment="1">
      <alignment horizontal="justify"/>
    </xf>
    <xf numFmtId="0" fontId="17" fillId="0" borderId="0" xfId="0" applyFont="1" applyAlignment="1">
      <alignment horizontal="justify"/>
    </xf>
    <xf numFmtId="0" fontId="8" fillId="0" borderId="36" xfId="0" applyFont="1" applyBorder="1" applyAlignment="1">
      <alignment vertical="center" wrapText="1"/>
    </xf>
    <xf numFmtId="1" fontId="0" fillId="0" borderId="0" xfId="0" applyNumberFormat="1"/>
    <xf numFmtId="0" fontId="8" fillId="0" borderId="36" xfId="0" applyFont="1" applyFill="1" applyBorder="1" applyAlignment="1">
      <alignment vertical="center"/>
    </xf>
    <xf numFmtId="0" fontId="0" fillId="0" borderId="36" xfId="0" applyBorder="1"/>
    <xf numFmtId="0" fontId="22" fillId="0" borderId="36" xfId="0" applyFont="1" applyBorder="1" applyAlignment="1"/>
    <xf numFmtId="0" fontId="0" fillId="0" borderId="36" xfId="0" applyFont="1" applyBorder="1" applyAlignment="1"/>
    <xf numFmtId="0" fontId="25" fillId="0" borderId="3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164" fontId="23" fillId="0" borderId="58" xfId="0" applyNumberFormat="1" applyFont="1" applyBorder="1" applyAlignment="1">
      <alignment horizontal="left" vertical="center"/>
    </xf>
    <xf numFmtId="165" fontId="23" fillId="0" borderId="70" xfId="0" applyNumberFormat="1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 wrapText="1"/>
    </xf>
    <xf numFmtId="0" fontId="23" fillId="0" borderId="7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34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 wrapText="1"/>
    </xf>
    <xf numFmtId="164" fontId="23" fillId="0" borderId="60" xfId="0" applyNumberFormat="1" applyFont="1" applyBorder="1" applyAlignment="1">
      <alignment horizontal="left" vertical="center"/>
    </xf>
    <xf numFmtId="165" fontId="23" fillId="0" borderId="71" xfId="0" applyNumberFormat="1" applyFont="1" applyBorder="1" applyAlignment="1">
      <alignment horizontal="left" vertical="center"/>
    </xf>
    <xf numFmtId="0" fontId="23" fillId="0" borderId="74" xfId="0" applyFont="1" applyBorder="1" applyAlignment="1">
      <alignment horizontal="left" vertical="center" wrapText="1"/>
    </xf>
    <xf numFmtId="0" fontId="23" fillId="0" borderId="77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61" xfId="0" applyFont="1" applyBorder="1" applyAlignment="1">
      <alignment horizontal="left" vertical="center" wrapText="1"/>
    </xf>
    <xf numFmtId="164" fontId="23" fillId="0" borderId="62" xfId="0" applyNumberFormat="1" applyFont="1" applyBorder="1" applyAlignment="1">
      <alignment horizontal="left" vertical="center"/>
    </xf>
    <xf numFmtId="165" fontId="23" fillId="0" borderId="72" xfId="0" applyNumberFormat="1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 wrapText="1"/>
    </xf>
    <xf numFmtId="0" fontId="23" fillId="0" borderId="78" xfId="0" applyFont="1" applyBorder="1" applyAlignment="1">
      <alignment horizontal="left" vertical="center" wrapText="1"/>
    </xf>
    <xf numFmtId="0" fontId="23" fillId="0" borderId="4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 wrapText="1"/>
    </xf>
    <xf numFmtId="0" fontId="23" fillId="0" borderId="63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 wrapText="1"/>
    </xf>
    <xf numFmtId="0" fontId="8" fillId="0" borderId="33" xfId="0" applyFont="1" applyBorder="1"/>
    <xf numFmtId="0" fontId="8" fillId="0" borderId="7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0" fillId="0" borderId="0" xfId="0" applyFont="1" applyFill="1" applyAlignment="1"/>
    <xf numFmtId="0" fontId="8" fillId="0" borderId="89" xfId="0" applyFont="1" applyBorder="1" applyAlignment="1">
      <alignment horizontal="center" vertical="top" wrapText="1"/>
    </xf>
    <xf numFmtId="0" fontId="8" fillId="0" borderId="90" xfId="0" applyFont="1" applyBorder="1"/>
    <xf numFmtId="0" fontId="8" fillId="0" borderId="91" xfId="0" applyFont="1" applyBorder="1"/>
    <xf numFmtId="0" fontId="25" fillId="0" borderId="92" xfId="0" applyFont="1" applyBorder="1" applyAlignment="1">
      <alignment horizontal="left" vertical="center" wrapText="1"/>
    </xf>
    <xf numFmtId="0" fontId="23" fillId="0" borderId="93" xfId="0" applyFont="1" applyBorder="1" applyAlignment="1">
      <alignment horizontal="left" vertical="center" wrapText="1"/>
    </xf>
    <xf numFmtId="0" fontId="23" fillId="0" borderId="94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 wrapText="1"/>
    </xf>
    <xf numFmtId="0" fontId="23" fillId="0" borderId="95" xfId="0" applyFont="1" applyBorder="1" applyAlignment="1">
      <alignment horizontal="left" vertical="center"/>
    </xf>
    <xf numFmtId="0" fontId="23" fillId="2" borderId="96" xfId="0" applyFont="1" applyFill="1" applyBorder="1" applyAlignment="1">
      <alignment horizontal="left" vertical="center" wrapText="1"/>
    </xf>
    <xf numFmtId="0" fontId="8" fillId="0" borderId="99" xfId="0" applyFont="1" applyBorder="1"/>
    <xf numFmtId="0" fontId="9" fillId="0" borderId="48" xfId="0" applyFont="1" applyBorder="1" applyAlignment="1">
      <alignment horizontal="center" vertical="center" wrapText="1"/>
    </xf>
    <xf numFmtId="0" fontId="17" fillId="0" borderId="36" xfId="0" applyFont="1" applyBorder="1" applyAlignment="1">
      <alignment wrapText="1"/>
    </xf>
    <xf numFmtId="0" fontId="8" fillId="0" borderId="100" xfId="0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/>
    </xf>
    <xf numFmtId="165" fontId="8" fillId="0" borderId="77" xfId="0" applyNumberFormat="1" applyFont="1" applyBorder="1" applyAlignment="1">
      <alignment horizontal="left" vertical="center"/>
    </xf>
    <xf numFmtId="165" fontId="8" fillId="0" borderId="78" xfId="0" applyNumberFormat="1" applyFont="1" applyBorder="1" applyAlignment="1">
      <alignment horizontal="left" vertical="center"/>
    </xf>
    <xf numFmtId="165" fontId="8" fillId="0" borderId="104" xfId="0" applyNumberFormat="1" applyFont="1" applyBorder="1" applyAlignment="1">
      <alignment horizontal="left" vertical="center"/>
    </xf>
    <xf numFmtId="165" fontId="8" fillId="0" borderId="103" xfId="0" applyNumberFormat="1" applyFont="1" applyBorder="1" applyAlignment="1">
      <alignment horizontal="left" vertical="center"/>
    </xf>
    <xf numFmtId="0" fontId="9" fillId="0" borderId="103" xfId="0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top" wrapText="1"/>
    </xf>
    <xf numFmtId="0" fontId="8" fillId="0" borderId="33" xfId="0" applyFont="1" applyBorder="1" applyAlignment="1">
      <alignment vertical="center" wrapText="1"/>
    </xf>
    <xf numFmtId="165" fontId="8" fillId="0" borderId="108" xfId="0" applyNumberFormat="1" applyFont="1" applyBorder="1" applyAlignment="1">
      <alignment horizontal="left" vertical="center"/>
    </xf>
    <xf numFmtId="165" fontId="8" fillId="0" borderId="100" xfId="0" applyNumberFormat="1" applyFont="1" applyBorder="1" applyAlignment="1">
      <alignment horizontal="left" vertical="center"/>
    </xf>
    <xf numFmtId="0" fontId="34" fillId="3" borderId="36" xfId="0" applyFont="1" applyFill="1" applyBorder="1" applyAlignment="1">
      <alignment vertical="center"/>
    </xf>
    <xf numFmtId="0" fontId="8" fillId="0" borderId="48" xfId="0" applyFont="1" applyBorder="1" applyAlignment="1">
      <alignment vertical="center" wrapText="1"/>
    </xf>
    <xf numFmtId="0" fontId="8" fillId="0" borderId="47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164" fontId="17" fillId="0" borderId="40" xfId="22" applyNumberFormat="1" applyFont="1" applyBorder="1" applyAlignment="1">
      <alignment horizontal="center" vertical="center"/>
    </xf>
    <xf numFmtId="164" fontId="17" fillId="0" borderId="39" xfId="25" applyNumberFormat="1" applyFont="1" applyBorder="1" applyAlignment="1">
      <alignment horizontal="center"/>
    </xf>
    <xf numFmtId="0" fontId="17" fillId="0" borderId="36" xfId="26" applyFont="1" applyBorder="1"/>
    <xf numFmtId="0" fontId="18" fillId="0" borderId="36" xfId="26" applyFont="1" applyBorder="1" applyAlignment="1">
      <alignment horizontal="left"/>
    </xf>
    <xf numFmtId="0" fontId="17" fillId="0" borderId="36" xfId="27" applyFont="1" applyBorder="1"/>
    <xf numFmtId="0" fontId="18" fillId="0" borderId="36" xfId="27" applyFont="1" applyBorder="1" applyAlignment="1">
      <alignment horizontal="left"/>
    </xf>
    <xf numFmtId="0" fontId="36" fillId="0" borderId="36" xfId="0" applyFont="1" applyBorder="1" applyAlignment="1">
      <alignment vertical="center"/>
    </xf>
    <xf numFmtId="0" fontId="8" fillId="0" borderId="109" xfId="0" applyFont="1" applyBorder="1"/>
    <xf numFmtId="0" fontId="17" fillId="0" borderId="110" xfId="0" applyFont="1" applyBorder="1" applyAlignment="1">
      <alignment wrapText="1"/>
    </xf>
    <xf numFmtId="164" fontId="17" fillId="0" borderId="39" xfId="25" applyNumberFormat="1" applyFont="1" applyBorder="1" applyAlignment="1">
      <alignment horizontal="center" vertical="center"/>
    </xf>
    <xf numFmtId="165" fontId="8" fillId="0" borderId="111" xfId="0" applyNumberFormat="1" applyFont="1" applyBorder="1" applyAlignment="1">
      <alignment horizontal="left" vertical="center"/>
    </xf>
    <xf numFmtId="0" fontId="29" fillId="0" borderId="41" xfId="0" applyFont="1" applyBorder="1" applyAlignment="1">
      <alignment vertical="center"/>
    </xf>
    <xf numFmtId="0" fontId="17" fillId="0" borderId="112" xfId="23" applyFont="1" applyBorder="1"/>
    <xf numFmtId="0" fontId="8" fillId="0" borderId="112" xfId="0" applyFont="1" applyFill="1" applyBorder="1" applyAlignment="1">
      <alignment vertical="center" wrapText="1"/>
    </xf>
    <xf numFmtId="0" fontId="9" fillId="0" borderId="113" xfId="0" applyFont="1" applyBorder="1" applyAlignment="1">
      <alignment vertical="center" shrinkToFit="1"/>
    </xf>
    <xf numFmtId="0" fontId="9" fillId="0" borderId="114" xfId="0" applyFont="1" applyBorder="1" applyAlignment="1">
      <alignment vertical="center" shrinkToFit="1"/>
    </xf>
    <xf numFmtId="0" fontId="8" fillId="0" borderId="111" xfId="0" applyFont="1" applyFill="1" applyBorder="1" applyAlignment="1">
      <alignment vertical="center" wrapText="1"/>
    </xf>
    <xf numFmtId="0" fontId="34" fillId="3" borderId="41" xfId="0" applyFont="1" applyFill="1" applyBorder="1" applyAlignment="1">
      <alignment vertical="center"/>
    </xf>
    <xf numFmtId="0" fontId="34" fillId="3" borderId="124" xfId="0" applyFont="1" applyFill="1" applyBorder="1" applyAlignment="1">
      <alignment vertical="center"/>
    </xf>
    <xf numFmtId="0" fontId="36" fillId="0" borderId="124" xfId="0" applyFont="1" applyBorder="1" applyAlignment="1">
      <alignment vertical="center"/>
    </xf>
    <xf numFmtId="0" fontId="29" fillId="0" borderId="98" xfId="0" applyFont="1" applyBorder="1" applyAlignment="1">
      <alignment vertical="center" wrapText="1"/>
    </xf>
    <xf numFmtId="0" fontId="73" fillId="0" borderId="98" xfId="0" applyFont="1" applyBorder="1" applyAlignment="1">
      <alignment vertical="center" wrapText="1"/>
    </xf>
    <xf numFmtId="0" fontId="29" fillId="4" borderId="129" xfId="0" applyFont="1" applyFill="1" applyBorder="1" applyAlignment="1">
      <alignment vertical="center"/>
    </xf>
    <xf numFmtId="0" fontId="36" fillId="4" borderId="129" xfId="0" applyFont="1" applyFill="1" applyBorder="1" applyAlignment="1">
      <alignment vertical="center"/>
    </xf>
    <xf numFmtId="0" fontId="96" fillId="0" borderId="107" xfId="0" applyFont="1" applyBorder="1" applyAlignment="1">
      <alignment vertical="center" wrapText="1"/>
    </xf>
    <xf numFmtId="0" fontId="95" fillId="0" borderId="107" xfId="0" applyFont="1" applyBorder="1" applyAlignment="1">
      <alignment vertical="center" wrapText="1"/>
    </xf>
    <xf numFmtId="0" fontId="94" fillId="0" borderId="130" xfId="236" applyFont="1" applyBorder="1" applyAlignment="1">
      <alignment horizontal="left"/>
    </xf>
    <xf numFmtId="0" fontId="22" fillId="0" borderId="36" xfId="0" applyFont="1" applyBorder="1" applyAlignment="1">
      <alignment horizontal="center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vertical="center"/>
    </xf>
    <xf numFmtId="0" fontId="12" fillId="0" borderId="37" xfId="0" applyFont="1" applyBorder="1"/>
    <xf numFmtId="0" fontId="8" fillId="0" borderId="2" xfId="0" applyFont="1" applyBorder="1" applyAlignment="1">
      <alignment vertical="center"/>
    </xf>
    <xf numFmtId="0" fontId="12" fillId="0" borderId="31" xfId="0" applyFont="1" applyBorder="1"/>
    <xf numFmtId="0" fontId="8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12" fillId="0" borderId="106" xfId="0" applyFont="1" applyBorder="1"/>
    <xf numFmtId="0" fontId="8" fillId="0" borderId="80" xfId="0" applyFont="1" applyBorder="1" applyAlignment="1">
      <alignment vertical="top"/>
    </xf>
    <xf numFmtId="0" fontId="12" fillId="0" borderId="86" xfId="0" applyFont="1" applyBorder="1"/>
    <xf numFmtId="0" fontId="8" fillId="0" borderId="81" xfId="0" applyFont="1" applyBorder="1" applyAlignment="1">
      <alignment vertical="top"/>
    </xf>
    <xf numFmtId="0" fontId="12" fillId="0" borderId="87" xfId="0" applyFont="1" applyBorder="1"/>
    <xf numFmtId="0" fontId="8" fillId="0" borderId="82" xfId="0" applyFont="1" applyBorder="1" applyAlignment="1">
      <alignment horizontal="center"/>
    </xf>
    <xf numFmtId="0" fontId="12" fillId="0" borderId="83" xfId="0" applyFont="1" applyBorder="1"/>
    <xf numFmtId="0" fontId="12" fillId="0" borderId="84" xfId="0" applyFont="1" applyBorder="1"/>
    <xf numFmtId="0" fontId="8" fillId="0" borderId="85" xfId="0" applyFont="1" applyBorder="1" applyAlignment="1">
      <alignment horizontal="center" vertical="center" wrapText="1"/>
    </xf>
    <xf numFmtId="0" fontId="12" fillId="0" borderId="88" xfId="0" applyFont="1" applyBorder="1"/>
    <xf numFmtId="0" fontId="8" fillId="0" borderId="17" xfId="0" applyFont="1" applyBorder="1" applyAlignment="1">
      <alignment horizontal="center"/>
    </xf>
    <xf numFmtId="0" fontId="12" fillId="0" borderId="18" xfId="0" applyFont="1" applyBorder="1"/>
    <xf numFmtId="0" fontId="12" fillId="0" borderId="19" xfId="0" applyFont="1" applyBorder="1"/>
    <xf numFmtId="0" fontId="8" fillId="0" borderId="15" xfId="0" applyFont="1" applyBorder="1" applyAlignment="1">
      <alignment vertical="top"/>
    </xf>
    <xf numFmtId="0" fontId="12" fillId="0" borderId="102" xfId="0" applyFont="1" applyBorder="1"/>
    <xf numFmtId="0" fontId="8" fillId="0" borderId="16" xfId="0" applyFont="1" applyBorder="1" applyAlignment="1">
      <alignment vertical="top"/>
    </xf>
    <xf numFmtId="0" fontId="12" fillId="0" borderId="65" xfId="0" applyFont="1" applyBorder="1"/>
    <xf numFmtId="0" fontId="9" fillId="0" borderId="20" xfId="0" applyFont="1" applyBorder="1" applyAlignment="1">
      <alignment horizontal="center" vertical="center" wrapText="1"/>
    </xf>
    <xf numFmtId="0" fontId="12" fillId="0" borderId="66" xfId="0" applyFont="1" applyBorder="1"/>
    <xf numFmtId="0" fontId="23" fillId="0" borderId="51" xfId="0" applyFont="1" applyBorder="1" applyAlignment="1">
      <alignment horizontal="left" vertical="center"/>
    </xf>
    <xf numFmtId="0" fontId="24" fillId="0" borderId="56" xfId="0" applyFont="1" applyBorder="1"/>
    <xf numFmtId="0" fontId="23" fillId="0" borderId="52" xfId="0" applyFont="1" applyBorder="1" applyAlignment="1">
      <alignment horizontal="left" vertical="center"/>
    </xf>
    <xf numFmtId="0" fontId="24" fillId="0" borderId="5" xfId="0" applyFont="1" applyBorder="1"/>
    <xf numFmtId="0" fontId="23" fillId="0" borderId="5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24" fillId="0" borderId="54" xfId="0" applyFont="1" applyBorder="1"/>
    <xf numFmtId="0" fontId="24" fillId="0" borderId="55" xfId="0" applyFont="1" applyBorder="1"/>
    <xf numFmtId="170" fontId="94" fillId="0" borderId="130" xfId="281" applyNumberFormat="1" applyFont="1" applyBorder="1" applyAlignment="1">
      <alignment horizontal="center"/>
    </xf>
    <xf numFmtId="170" fontId="94" fillId="0" borderId="130" xfId="281" applyNumberFormat="1" applyFont="1" applyBorder="1" applyAlignment="1">
      <alignment horizontal="center" vertical="center"/>
    </xf>
    <xf numFmtId="0" fontId="94" fillId="0" borderId="130" xfId="281" applyFont="1" applyBorder="1"/>
    <xf numFmtId="0" fontId="94" fillId="0" borderId="130" xfId="281" applyFont="1" applyBorder="1" applyAlignment="1">
      <alignment horizontal="left"/>
    </xf>
    <xf numFmtId="9" fontId="94" fillId="0" borderId="130" xfId="359" applyNumberFormat="1" applyFont="1" applyBorder="1" applyAlignment="1">
      <alignment horizontal="left"/>
    </xf>
    <xf numFmtId="0" fontId="94" fillId="0" borderId="130" xfId="284" applyFont="1" applyBorder="1" applyAlignment="1">
      <alignment horizontal="left"/>
    </xf>
    <xf numFmtId="0" fontId="96" fillId="0" borderId="32" xfId="0" applyFont="1" applyBorder="1" applyAlignment="1">
      <alignment vertical="center" wrapText="1"/>
    </xf>
    <xf numFmtId="0" fontId="73" fillId="0" borderId="97" xfId="0" applyFont="1" applyBorder="1" applyAlignment="1">
      <alignment vertical="center" wrapText="1"/>
    </xf>
    <xf numFmtId="0" fontId="36" fillId="4" borderId="135" xfId="0" applyFont="1" applyFill="1" applyBorder="1" applyAlignment="1">
      <alignment vertical="center"/>
    </xf>
    <xf numFmtId="0" fontId="34" fillId="0" borderId="36" xfId="0" applyFont="1" applyBorder="1" applyAlignment="1">
      <alignment vertical="center"/>
    </xf>
  </cellXfs>
  <cellStyles count="364">
    <cellStyle name="20% - Accent1 2" xfId="42"/>
    <cellStyle name="20% - Accent1 2 2" xfId="126"/>
    <cellStyle name="20% - Accent1 2 3" xfId="354"/>
    <cellStyle name="20% - Accent1 3" xfId="84"/>
    <cellStyle name="20% - Accent1 3 2" xfId="127"/>
    <cellStyle name="20% - Accent2 2" xfId="43"/>
    <cellStyle name="20% - Accent2 2 2" xfId="128"/>
    <cellStyle name="20% - Accent2 2 3" xfId="353"/>
    <cellStyle name="20% - Accent2 3" xfId="85"/>
    <cellStyle name="20% - Accent2 3 2" xfId="129"/>
    <cellStyle name="20% - Accent3 2" xfId="44"/>
    <cellStyle name="20% - Accent3 2 2" xfId="130"/>
    <cellStyle name="20% - Accent3 2 3" xfId="352"/>
    <cellStyle name="20% - Accent3 3" xfId="86"/>
    <cellStyle name="20% - Accent3 3 2" xfId="131"/>
    <cellStyle name="20% - Accent4 2" xfId="45"/>
    <cellStyle name="20% - Accent4 2 2" xfId="132"/>
    <cellStyle name="20% - Accent4 2 3" xfId="351"/>
    <cellStyle name="20% - Accent4 3" xfId="87"/>
    <cellStyle name="20% - Accent4 3 2" xfId="133"/>
    <cellStyle name="20% - Accent4 3 3" xfId="350"/>
    <cellStyle name="20% - Accent5 2" xfId="46"/>
    <cellStyle name="20% - Accent5 2 2" xfId="134"/>
    <cellStyle name="20% - Accent5 2 3" xfId="349"/>
    <cellStyle name="20% - Accent5 3" xfId="88"/>
    <cellStyle name="20% - Accent5 3 2" xfId="135"/>
    <cellStyle name="20% - Accent6 2" xfId="47"/>
    <cellStyle name="20% - Accent6 2 2" xfId="136"/>
    <cellStyle name="20% - Accent6 2 3" xfId="348"/>
    <cellStyle name="20% - Accent6 3" xfId="89"/>
    <cellStyle name="20% - Accent6 3 2" xfId="137"/>
    <cellStyle name="40% - Accent1 2" xfId="48"/>
    <cellStyle name="40% - Accent1 2 2" xfId="138"/>
    <cellStyle name="40% - Accent1 2 3" xfId="347"/>
    <cellStyle name="40% - Accent1 3" xfId="90"/>
    <cellStyle name="40% - Accent1 3 2" xfId="139"/>
    <cellStyle name="40% - Accent2 2" xfId="49"/>
    <cellStyle name="40% - Accent2 2 2" xfId="140"/>
    <cellStyle name="40% - Accent2 2 3" xfId="346"/>
    <cellStyle name="40% - Accent2 3" xfId="91"/>
    <cellStyle name="40% - Accent2 3 2" xfId="141"/>
    <cellStyle name="40% - Accent3 2" xfId="50"/>
    <cellStyle name="40% - Accent3 2 2" xfId="142"/>
    <cellStyle name="40% - Accent3 2 3" xfId="345"/>
    <cellStyle name="40% - Accent3 3" xfId="92"/>
    <cellStyle name="40% - Accent3 3 2" xfId="143"/>
    <cellStyle name="40% - Accent4 2" xfId="51"/>
    <cellStyle name="40% - Accent4 2 2" xfId="144"/>
    <cellStyle name="40% - Accent4 2 3" xfId="344"/>
    <cellStyle name="40% - Accent4 3" xfId="93"/>
    <cellStyle name="40% - Accent4 3 2" xfId="145"/>
    <cellStyle name="40% - Accent5 2" xfId="52"/>
    <cellStyle name="40% - Accent5 2 2" xfId="146"/>
    <cellStyle name="40% - Accent5 2 3" xfId="343"/>
    <cellStyle name="40% - Accent5 3" xfId="94"/>
    <cellStyle name="40% - Accent5 3 2" xfId="147"/>
    <cellStyle name="40% - Accent6 2" xfId="53"/>
    <cellStyle name="40% - Accent6 2 2" xfId="148"/>
    <cellStyle name="40% - Accent6 2 3" xfId="342"/>
    <cellStyle name="40% - Accent6 3" xfId="95"/>
    <cellStyle name="40% - Accent6 3 2" xfId="149"/>
    <cellStyle name="60% - Accent1 2" xfId="54"/>
    <cellStyle name="60% - Accent1 2 2" xfId="150"/>
    <cellStyle name="60% - Accent1 2 3" xfId="341"/>
    <cellStyle name="60% - Accent1 3" xfId="96"/>
    <cellStyle name="60% - Accent1 3 2" xfId="151"/>
    <cellStyle name="60% - Accent2 2" xfId="55"/>
    <cellStyle name="60% - Accent2 2 2" xfId="152"/>
    <cellStyle name="60% - Accent2 2 3" xfId="340"/>
    <cellStyle name="60% - Accent2 3" xfId="97"/>
    <cellStyle name="60% - Accent2 3 2" xfId="153"/>
    <cellStyle name="60% - Accent3 2" xfId="56"/>
    <cellStyle name="60% - Accent3 2 2" xfId="154"/>
    <cellStyle name="60% - Accent3 2 3" xfId="339"/>
    <cellStyle name="60% - Accent3 3" xfId="98"/>
    <cellStyle name="60% - Accent3 3 2" xfId="155"/>
    <cellStyle name="60% - Accent4 2" xfId="57"/>
    <cellStyle name="60% - Accent4 2 2" xfId="156"/>
    <cellStyle name="60% - Accent4 2 3" xfId="338"/>
    <cellStyle name="60% - Accent4 3" xfId="99"/>
    <cellStyle name="60% - Accent4 3 2" xfId="157"/>
    <cellStyle name="60% - Accent5 2" xfId="58"/>
    <cellStyle name="60% - Accent5 2 2" xfId="158"/>
    <cellStyle name="60% - Accent5 2 3" xfId="337"/>
    <cellStyle name="60% - Accent5 3" xfId="100"/>
    <cellStyle name="60% - Accent5 3 2" xfId="159"/>
    <cellStyle name="60% - Accent6 2" xfId="59"/>
    <cellStyle name="60% - Accent6 2 2" xfId="160"/>
    <cellStyle name="60% - Accent6 2 3" xfId="336"/>
    <cellStyle name="60% - Accent6 3" xfId="101"/>
    <cellStyle name="60% - Accent6 3 2" xfId="161"/>
    <cellStyle name="Accent1 2" xfId="60"/>
    <cellStyle name="Accent1 2 2" xfId="162"/>
    <cellStyle name="Accent1 2 3" xfId="335"/>
    <cellStyle name="Accent1 3" xfId="102"/>
    <cellStyle name="Accent1 3 2" xfId="163"/>
    <cellStyle name="Accent2 2" xfId="61"/>
    <cellStyle name="Accent2 2 2" xfId="164"/>
    <cellStyle name="Accent2 2 3" xfId="334"/>
    <cellStyle name="Accent2 3" xfId="103"/>
    <cellStyle name="Accent2 3 2" xfId="165"/>
    <cellStyle name="Accent3 2" xfId="62"/>
    <cellStyle name="Accent3 2 2" xfId="166"/>
    <cellStyle name="Accent3 2 3" xfId="333"/>
    <cellStyle name="Accent3 3" xfId="104"/>
    <cellStyle name="Accent3 3 2" xfId="167"/>
    <cellStyle name="Accent4 2" xfId="63"/>
    <cellStyle name="Accent4 2 2" xfId="168"/>
    <cellStyle name="Accent4 2 3" xfId="273"/>
    <cellStyle name="Accent4 3" xfId="105"/>
    <cellStyle name="Accent4 3 2" xfId="169"/>
    <cellStyle name="Accent5 2" xfId="64"/>
    <cellStyle name="Accent5 2 2" xfId="170"/>
    <cellStyle name="Accent5 2 3" xfId="274"/>
    <cellStyle name="Accent5 3" xfId="106"/>
    <cellStyle name="Accent5 3 2" xfId="171"/>
    <cellStyle name="Accent6 2" xfId="65"/>
    <cellStyle name="Accent6 2 2" xfId="172"/>
    <cellStyle name="Accent6 2 3" xfId="332"/>
    <cellStyle name="Accent6 3" xfId="107"/>
    <cellStyle name="Accent6 3 2" xfId="173"/>
    <cellStyle name="Bad 1" xfId="66"/>
    <cellStyle name="Bad 1 2" xfId="108"/>
    <cellStyle name="Bad 1 2 2" xfId="175"/>
    <cellStyle name="Bad 1 3" xfId="174"/>
    <cellStyle name="Bad 1 4" xfId="331"/>
    <cellStyle name="Calculation 2" xfId="67"/>
    <cellStyle name="Calculation 2 2" xfId="176"/>
    <cellStyle name="Calculation 2 3" xfId="253"/>
    <cellStyle name="Calculation 2 4" xfId="272"/>
    <cellStyle name="Calculation 2 5" xfId="330"/>
    <cellStyle name="Calculation 3" xfId="109"/>
    <cellStyle name="Calculation 3 2" xfId="177"/>
    <cellStyle name="Calculation 3 3" xfId="254"/>
    <cellStyle name="Calculation 3 4" xfId="271"/>
    <cellStyle name="Calculation 3 5" xfId="329"/>
    <cellStyle name="Check Cell 2" xfId="68"/>
    <cellStyle name="Check Cell 2 2" xfId="178"/>
    <cellStyle name="Check Cell 2 3" xfId="328"/>
    <cellStyle name="Check Cell 3" xfId="110"/>
    <cellStyle name="Check Cell 3 2" xfId="179"/>
    <cellStyle name="Explanatory Text 2" xfId="69"/>
    <cellStyle name="Explanatory Text 2 2" xfId="180"/>
    <cellStyle name="Explanatory Text 2 3" xfId="327"/>
    <cellStyle name="Explanatory Text 3" xfId="111"/>
    <cellStyle name="Explanatory Text 3 2" xfId="181"/>
    <cellStyle name="Good 1" xfId="70"/>
    <cellStyle name="Good 1 2" xfId="112"/>
    <cellStyle name="Good 1 2 2" xfId="183"/>
    <cellStyle name="Good 1 3" xfId="182"/>
    <cellStyle name="Good 1 4" xfId="326"/>
    <cellStyle name="Heading 1 1" xfId="71"/>
    <cellStyle name="Heading 1 1 2" xfId="113"/>
    <cellStyle name="Heading 1 1 2 2" xfId="185"/>
    <cellStyle name="Heading 1 1 3" xfId="184"/>
    <cellStyle name="Heading 1 1 4" xfId="325"/>
    <cellStyle name="Heading 2 1" xfId="72"/>
    <cellStyle name="Heading 2 1 2" xfId="114"/>
    <cellStyle name="Heading 2 1 2 2" xfId="187"/>
    <cellStyle name="Heading 2 1 3" xfId="186"/>
    <cellStyle name="Heading 2 1 4" xfId="324"/>
    <cellStyle name="Heading 3 2" xfId="73"/>
    <cellStyle name="Heading 3 2 2" xfId="188"/>
    <cellStyle name="Heading 3 2 3" xfId="355"/>
    <cellStyle name="Heading 3 3" xfId="115"/>
    <cellStyle name="Heading 3 3 2" xfId="189"/>
    <cellStyle name="Heading 4 2" xfId="74"/>
    <cellStyle name="Heading 4 2 2" xfId="190"/>
    <cellStyle name="Heading 4 2 3" xfId="323"/>
    <cellStyle name="Heading 4 3" xfId="116"/>
    <cellStyle name="Heading 4 3 2" xfId="191"/>
    <cellStyle name="Input 2" xfId="75"/>
    <cellStyle name="Input 2 2" xfId="192"/>
    <cellStyle name="Input 2 3" xfId="255"/>
    <cellStyle name="Input 2 4" xfId="270"/>
    <cellStyle name="Input 2 5" xfId="322"/>
    <cellStyle name="Input 3" xfId="117"/>
    <cellStyle name="Input 3 2" xfId="193"/>
    <cellStyle name="Input 3 3" xfId="256"/>
    <cellStyle name="Input 3 4" xfId="269"/>
    <cellStyle name="Input 3 5" xfId="321"/>
    <cellStyle name="Linked Cell 2" xfId="76"/>
    <cellStyle name="Linked Cell 2 2" xfId="194"/>
    <cellStyle name="Linked Cell 2 3" xfId="320"/>
    <cellStyle name="Linked Cell 3" xfId="118"/>
    <cellStyle name="Linked Cell 3 2" xfId="195"/>
    <cellStyle name="Neutral 1" xfId="77"/>
    <cellStyle name="Neutral 1 2" xfId="119"/>
    <cellStyle name="Neutral 1 2 2" xfId="197"/>
    <cellStyle name="Neutral 1 3" xfId="196"/>
    <cellStyle name="Neutral 1 4" xfId="319"/>
    <cellStyle name="Normal" xfId="0" builtinId="0"/>
    <cellStyle name="Normal 10" xfId="9"/>
    <cellStyle name="Normal 10 2" xfId="198"/>
    <cellStyle name="Normal 10 3" xfId="318"/>
    <cellStyle name="Normal 11" xfId="10"/>
    <cellStyle name="Normal 11 2" xfId="199"/>
    <cellStyle name="Normal 11 3" xfId="317"/>
    <cellStyle name="Normal 12" xfId="11"/>
    <cellStyle name="Normal 12 2" xfId="200"/>
    <cellStyle name="Normal 12 3" xfId="316"/>
    <cellStyle name="Normal 13" xfId="12"/>
    <cellStyle name="Normal 13 2" xfId="201"/>
    <cellStyle name="Normal 13 3" xfId="315"/>
    <cellStyle name="Normal 14" xfId="13"/>
    <cellStyle name="Normal 14 2" xfId="202"/>
    <cellStyle name="Normal 14 3" xfId="314"/>
    <cellStyle name="Normal 15" xfId="14"/>
    <cellStyle name="Normal 15 2" xfId="203"/>
    <cellStyle name="Normal 15 3" xfId="313"/>
    <cellStyle name="Normal 16" xfId="15"/>
    <cellStyle name="Normal 16 2" xfId="204"/>
    <cellStyle name="Normal 16 3" xfId="312"/>
    <cellStyle name="Normal 17" xfId="16"/>
    <cellStyle name="Normal 17 2" xfId="205"/>
    <cellStyle name="Normal 17 3" xfId="311"/>
    <cellStyle name="Normal 18" xfId="17"/>
    <cellStyle name="Normal 18 2" xfId="206"/>
    <cellStyle name="Normal 18 3" xfId="310"/>
    <cellStyle name="Normal 19" xfId="18"/>
    <cellStyle name="Normal 19 2" xfId="207"/>
    <cellStyle name="Normal 19 3" xfId="309"/>
    <cellStyle name="Normal 2" xfId="1"/>
    <cellStyle name="Normal 2 2" xfId="208"/>
    <cellStyle name="Normal 2 3" xfId="308"/>
    <cellStyle name="Normal 20" xfId="19"/>
    <cellStyle name="Normal 20 2" xfId="209"/>
    <cellStyle name="Normal 20 3" xfId="307"/>
    <cellStyle name="Normal 21" xfId="20"/>
    <cellStyle name="Normal 21 2" xfId="210"/>
    <cellStyle name="Normal 21 3" xfId="306"/>
    <cellStyle name="Normal 22" xfId="21"/>
    <cellStyle name="Normal 22 2" xfId="211"/>
    <cellStyle name="Normal 22 3" xfId="305"/>
    <cellStyle name="Normal 23" xfId="22"/>
    <cellStyle name="Normal 23 2" xfId="212"/>
    <cellStyle name="Normal 23 3" xfId="304"/>
    <cellStyle name="Normal 24" xfId="23"/>
    <cellStyle name="Normal 24 2" xfId="213"/>
    <cellStyle name="Normal 24 3" xfId="303"/>
    <cellStyle name="Normal 25" xfId="24"/>
    <cellStyle name="Normal 25 2" xfId="214"/>
    <cellStyle name="Normal 25 3" xfId="302"/>
    <cellStyle name="Normal 26" xfId="25"/>
    <cellStyle name="Normal 26 2" xfId="215"/>
    <cellStyle name="Normal 26 3" xfId="301"/>
    <cellStyle name="Normal 27" xfId="26"/>
    <cellStyle name="Normal 27 2" xfId="216"/>
    <cellStyle name="Normal 27 3" xfId="300"/>
    <cellStyle name="Normal 28" xfId="27"/>
    <cellStyle name="Normal 28 2" xfId="217"/>
    <cellStyle name="Normal 28 3" xfId="299"/>
    <cellStyle name="Normal 29" xfId="28"/>
    <cellStyle name="Normal 29 2" xfId="218"/>
    <cellStyle name="Normal 29 3" xfId="298"/>
    <cellStyle name="Normal 3" xfId="2"/>
    <cellStyle name="Normal 3 2" xfId="219"/>
    <cellStyle name="Normal 3 3" xfId="297"/>
    <cellStyle name="Normal 30" xfId="29"/>
    <cellStyle name="Normal 30 2" xfId="220"/>
    <cellStyle name="Normal 30 3" xfId="296"/>
    <cellStyle name="Normal 31" xfId="30"/>
    <cellStyle name="Normal 31 2" xfId="221"/>
    <cellStyle name="Normal 31 3" xfId="295"/>
    <cellStyle name="Normal 32" xfId="31"/>
    <cellStyle name="Normal 32 2" xfId="222"/>
    <cellStyle name="Normal 32 3" xfId="294"/>
    <cellStyle name="Normal 33" xfId="32"/>
    <cellStyle name="Normal 33 2" xfId="223"/>
    <cellStyle name="Normal 33 3" xfId="293"/>
    <cellStyle name="Normal 34" xfId="33"/>
    <cellStyle name="Normal 34 2" xfId="224"/>
    <cellStyle name="Normal 34 3" xfId="292"/>
    <cellStyle name="Normal 35" xfId="34"/>
    <cellStyle name="Normal 35 2" xfId="225"/>
    <cellStyle name="Normal 35 3" xfId="291"/>
    <cellStyle name="Normal 36" xfId="35"/>
    <cellStyle name="Normal 36 2" xfId="226"/>
    <cellStyle name="Normal 36 3" xfId="290"/>
    <cellStyle name="Normal 37" xfId="36"/>
    <cellStyle name="Normal 37 2" xfId="227"/>
    <cellStyle name="Normal 37 3" xfId="289"/>
    <cellStyle name="Normal 38" xfId="37"/>
    <cellStyle name="Normal 38 2" xfId="228"/>
    <cellStyle name="Normal 38 3" xfId="288"/>
    <cellStyle name="Normal 39" xfId="38"/>
    <cellStyle name="Normal 39 2" xfId="229"/>
    <cellStyle name="Normal 39 3" xfId="287"/>
    <cellStyle name="Normal 4" xfId="3"/>
    <cellStyle name="Normal 4 2" xfId="230"/>
    <cellStyle name="Normal 4 3" xfId="286"/>
    <cellStyle name="Normal 40" xfId="39"/>
    <cellStyle name="Normal 40 2" xfId="231"/>
    <cellStyle name="Normal 40 3" xfId="285"/>
    <cellStyle name="Normal 41" xfId="40"/>
    <cellStyle name="Normal 41 2" xfId="232"/>
    <cellStyle name="Normal 41 3" xfId="284"/>
    <cellStyle name="Normal 42" xfId="41"/>
    <cellStyle name="Normal 42 2" xfId="233"/>
    <cellStyle name="Normal 42 3" xfId="283"/>
    <cellStyle name="Normal 43" xfId="83"/>
    <cellStyle name="Normal 43 2" xfId="234"/>
    <cellStyle name="Normal 44" xfId="235"/>
    <cellStyle name="Normal 44 2" xfId="282"/>
    <cellStyle name="Normal 45" xfId="236"/>
    <cellStyle name="Normal 45 2" xfId="281"/>
    <cellStyle name="Normal 46" xfId="125"/>
    <cellStyle name="Normal 5" xfId="4"/>
    <cellStyle name="Normal 5 2" xfId="237"/>
    <cellStyle name="Normal 5 3" xfId="280"/>
    <cellStyle name="Normal 6" xfId="5"/>
    <cellStyle name="Normal 6 2" xfId="238"/>
    <cellStyle name="Normal 6 3" xfId="279"/>
    <cellStyle name="Normal 7" xfId="6"/>
    <cellStyle name="Normal 7 2" xfId="239"/>
    <cellStyle name="Normal 7 3" xfId="278"/>
    <cellStyle name="Normal 8" xfId="7"/>
    <cellStyle name="Normal 8 2" xfId="240"/>
    <cellStyle name="Normal 8 3" xfId="277"/>
    <cellStyle name="Normal 9" xfId="8"/>
    <cellStyle name="Normal 9 2" xfId="241"/>
    <cellStyle name="Normal 9 3" xfId="276"/>
    <cellStyle name="Note 1" xfId="78"/>
    <cellStyle name="Note 1 2" xfId="120"/>
    <cellStyle name="Note 1 2 2" xfId="243"/>
    <cellStyle name="Note 1 2 3" xfId="258"/>
    <cellStyle name="Note 1 2 4" xfId="267"/>
    <cellStyle name="Note 1 2 5" xfId="356"/>
    <cellStyle name="Note 1 3" xfId="242"/>
    <cellStyle name="Note 1 4" xfId="257"/>
    <cellStyle name="Note 1 5" xfId="268"/>
    <cellStyle name="Note 1 6" xfId="275"/>
    <cellStyle name="Output 2" xfId="79"/>
    <cellStyle name="Output 2 2" xfId="244"/>
    <cellStyle name="Output 2 3" xfId="259"/>
    <cellStyle name="Output 2 4" xfId="266"/>
    <cellStyle name="Output 2 5" xfId="357"/>
    <cellStyle name="Output 3" xfId="121"/>
    <cellStyle name="Output 3 2" xfId="245"/>
    <cellStyle name="Output 3 3" xfId="260"/>
    <cellStyle name="Output 3 4" xfId="265"/>
    <cellStyle name="Output 3 5" xfId="358"/>
    <cellStyle name="Percent 2" xfId="246"/>
    <cellStyle name="Percent 3" xfId="359"/>
    <cellStyle name="Title 2" xfId="80"/>
    <cellStyle name="Title 2 2" xfId="247"/>
    <cellStyle name="Title 2 3" xfId="360"/>
    <cellStyle name="Title 3" xfId="122"/>
    <cellStyle name="Title 3 2" xfId="248"/>
    <cellStyle name="Total 2" xfId="81"/>
    <cellStyle name="Total 2 2" xfId="249"/>
    <cellStyle name="Total 2 3" xfId="261"/>
    <cellStyle name="Total 2 4" xfId="264"/>
    <cellStyle name="Total 2 5" xfId="361"/>
    <cellStyle name="Total 3" xfId="123"/>
    <cellStyle name="Total 3 2" xfId="250"/>
    <cellStyle name="Total 3 3" xfId="262"/>
    <cellStyle name="Total 3 4" xfId="263"/>
    <cellStyle name="Total 3 5" xfId="362"/>
    <cellStyle name="Warning Text 2" xfId="82"/>
    <cellStyle name="Warning Text 2 2" xfId="251"/>
    <cellStyle name="Warning Text 2 3" xfId="363"/>
    <cellStyle name="Warning Text 3" xfId="124"/>
    <cellStyle name="Warning Text 3 2" xfId="252"/>
  </cellStyles>
  <dxfs count="91"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FFFFFF"/>
      </font>
      <fill>
        <patternFill patternType="solid">
          <fgColor rgb="FFED7D31"/>
          <bgColor rgb="FFED7D31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FFC7CE"/>
          <bgColor rgb="FFFFC7CE"/>
        </patternFill>
      </fill>
    </dxf>
    <dxf>
      <font>
        <color rgb="FFFFFFFF"/>
      </font>
      <fill>
        <patternFill patternType="solid">
          <fgColor rgb="FF1F3864"/>
          <bgColor rgb="FF1F3864"/>
        </patternFill>
      </fill>
    </dxf>
    <dxf>
      <font>
        <color rgb="FF000000"/>
      </font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548135"/>
          <bgColor rgb="FF548135"/>
        </patternFill>
      </fill>
    </dxf>
    <dxf>
      <font>
        <color rgb="FF000000"/>
      </font>
      <fill>
        <patternFill patternType="solid">
          <fgColor rgb="FFF4B083"/>
          <bgColor rgb="FFF4B08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FFFF00"/>
          <bgColor rgb="FFFFFF00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754A1F72-C3F3-FE4D-9EE4-659EB63787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57150"/>
          <a:ext cx="43815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1477055</xdr:colOff>
      <xdr:row>0</xdr:row>
      <xdr:rowOff>25240</xdr:rowOff>
    </xdr:from>
    <xdr:ext cx="713034" cy="822960"/>
    <xdr:pic>
      <xdr:nvPicPr>
        <xdr:cNvPr id="4" name="image3.png">
          <a:extLst>
            <a:ext uri="{FF2B5EF4-FFF2-40B4-BE49-F238E27FC236}">
              <a16:creationId xmlns:a16="http://schemas.microsoft.com/office/drawing/2014/main" xmlns="" id="{FE487CA4-8428-F14C-B957-5EBAFAAE114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8355" y="25240"/>
          <a:ext cx="713034" cy="82296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1371600</xdr:colOff>
      <xdr:row>0</xdr:row>
      <xdr:rowOff>19050</xdr:rowOff>
    </xdr:from>
    <xdr:to>
      <xdr:col>5</xdr:col>
      <xdr:colOff>790575</xdr:colOff>
      <xdr:row>7</xdr:row>
      <xdr:rowOff>9525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8877300" y="19050"/>
          <a:ext cx="1333500" cy="1390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1111250</xdr:colOff>
      <xdr:row>0</xdr:row>
      <xdr:rowOff>50800</xdr:rowOff>
    </xdr:from>
    <xdr:ext cx="438150" cy="514350"/>
    <xdr:pic>
      <xdr:nvPicPr>
        <xdr:cNvPr id="4" name="image6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3050" y="50800"/>
          <a:ext cx="438150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257176</xdr:colOff>
      <xdr:row>0</xdr:row>
      <xdr:rowOff>47625</xdr:rowOff>
    </xdr:from>
    <xdr:to>
      <xdr:col>5</xdr:col>
      <xdr:colOff>1019176</xdr:colOff>
      <xdr:row>4</xdr:row>
      <xdr:rowOff>42182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200901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7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1393825</xdr:colOff>
      <xdr:row>0</xdr:row>
      <xdr:rowOff>34925</xdr:rowOff>
    </xdr:from>
    <xdr:ext cx="438150" cy="514350"/>
    <xdr:pic>
      <xdr:nvPicPr>
        <xdr:cNvPr id="4" name="image9.png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37025" y="34925"/>
          <a:ext cx="438150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66675</xdr:colOff>
      <xdr:row>0</xdr:row>
      <xdr:rowOff>47625</xdr:rowOff>
    </xdr:from>
    <xdr:to>
      <xdr:col>4</xdr:col>
      <xdr:colOff>828675</xdr:colOff>
      <xdr:row>4</xdr:row>
      <xdr:rowOff>42182</xdr:rowOff>
    </xdr:to>
    <xdr:pic>
      <xdr:nvPicPr>
        <xdr:cNvPr id="6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419975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0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971550</xdr:colOff>
      <xdr:row>0</xdr:row>
      <xdr:rowOff>31750</xdr:rowOff>
    </xdr:from>
    <xdr:ext cx="428625" cy="514350"/>
    <xdr:pic>
      <xdr:nvPicPr>
        <xdr:cNvPr id="4" name="image12.png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17950" y="31750"/>
          <a:ext cx="428625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104775</xdr:colOff>
      <xdr:row>0</xdr:row>
      <xdr:rowOff>47625</xdr:rowOff>
    </xdr:from>
    <xdr:to>
      <xdr:col>5</xdr:col>
      <xdr:colOff>866775</xdr:colOff>
      <xdr:row>4</xdr:row>
      <xdr:rowOff>42182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6905625" y="47625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57150</xdr:rowOff>
    </xdr:from>
    <xdr:ext cx="438150" cy="523875"/>
    <xdr:pic>
      <xdr:nvPicPr>
        <xdr:cNvPr id="2" name="image13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1098550</xdr:colOff>
      <xdr:row>0</xdr:row>
      <xdr:rowOff>44450</xdr:rowOff>
    </xdr:from>
    <xdr:ext cx="428625" cy="514350"/>
    <xdr:pic>
      <xdr:nvPicPr>
        <xdr:cNvPr id="4" name="image15.pn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7850" y="44450"/>
          <a:ext cx="428625" cy="514350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171450</xdr:colOff>
      <xdr:row>0</xdr:row>
      <xdr:rowOff>57150</xdr:rowOff>
    </xdr:from>
    <xdr:to>
      <xdr:col>5</xdr:col>
      <xdr:colOff>933450</xdr:colOff>
      <xdr:row>4</xdr:row>
      <xdr:rowOff>51707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7391400" y="57150"/>
          <a:ext cx="762000" cy="794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443027</xdr:colOff>
      <xdr:row>1</xdr:row>
      <xdr:rowOff>57150</xdr:rowOff>
    </xdr:from>
    <xdr:ext cx="819150" cy="981075"/>
    <xdr:pic>
      <xdr:nvPicPr>
        <xdr:cNvPr id="2" name="image16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3027" y="259614"/>
          <a:ext cx="819150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2344529</xdr:colOff>
      <xdr:row>0</xdr:row>
      <xdr:rowOff>106706</xdr:rowOff>
    </xdr:from>
    <xdr:ext cx="704850" cy="847725"/>
    <xdr:pic>
      <xdr:nvPicPr>
        <xdr:cNvPr id="4" name="image18.png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921630" y="106706"/>
          <a:ext cx="704850" cy="847725"/>
        </a:xfrm>
        <a:prstGeom prst="rect">
          <a:avLst/>
        </a:prstGeom>
        <a:noFill/>
      </xdr:spPr>
    </xdr:pic>
    <xdr:clientData fLocksWithSheet="0"/>
  </xdr:oneCellAnchor>
  <xdr:twoCellAnchor>
    <xdr:from>
      <xdr:col>9</xdr:col>
      <xdr:colOff>311013</xdr:colOff>
      <xdr:row>0</xdr:row>
      <xdr:rowOff>97596</xdr:rowOff>
    </xdr:from>
    <xdr:to>
      <xdr:col>9</xdr:col>
      <xdr:colOff>1762875</xdr:colOff>
      <xdr:row>8</xdr:row>
      <xdr:rowOff>27609</xdr:rowOff>
    </xdr:to>
    <xdr:pic>
      <xdr:nvPicPr>
        <xdr:cNvPr id="5" name="Graphic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463" t="20030" r="21106" b="19669"/>
        <a:stretch>
          <a:fillRect/>
        </a:stretch>
      </xdr:blipFill>
      <xdr:spPr bwMode="auto">
        <a:xfrm>
          <a:off x="20410143" y="97596"/>
          <a:ext cx="1451862" cy="147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57150</xdr:rowOff>
    </xdr:from>
    <xdr:ext cx="723900" cy="847725"/>
    <xdr:pic>
      <xdr:nvPicPr>
        <xdr:cNvPr id="2" name="image19.pn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781050</xdr:colOff>
      <xdr:row>0</xdr:row>
      <xdr:rowOff>0</xdr:rowOff>
    </xdr:from>
    <xdr:ext cx="1543050" cy="1114425"/>
    <xdr:pic>
      <xdr:nvPicPr>
        <xdr:cNvPr id="3" name="image20.pn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533400</xdr:colOff>
      <xdr:row>0</xdr:row>
      <xdr:rowOff>76200</xdr:rowOff>
    </xdr:from>
    <xdr:ext cx="1085850" cy="1219200"/>
    <xdr:pic>
      <xdr:nvPicPr>
        <xdr:cNvPr id="4" name="image21.png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7"/>
  <sheetViews>
    <sheetView tabSelected="1" topLeftCell="A7" zoomScaleNormal="100" workbookViewId="0">
      <selection activeCell="V47" sqref="V47"/>
    </sheetView>
  </sheetViews>
  <sheetFormatPr defaultColWidth="14.42578125" defaultRowHeight="15" customHeight="1" x14ac:dyDescent="0.25"/>
  <cols>
    <col min="1" max="1" width="24.140625" customWidth="1"/>
    <col min="2" max="2" width="12.42578125" customWidth="1"/>
    <col min="3" max="3" width="38.42578125" style="82" customWidth="1"/>
    <col min="4" max="4" width="34.7109375" customWidth="1"/>
    <col min="5" max="5" width="28.7109375" customWidth="1"/>
    <col min="6" max="6" width="12.7109375" customWidth="1"/>
    <col min="7" max="7" width="18" customWidth="1"/>
    <col min="8" max="8" width="3.85546875" style="141" customWidth="1"/>
    <col min="9" max="9" width="4" style="141" customWidth="1"/>
    <col min="10" max="10" width="9.7109375" hidden="1" customWidth="1"/>
    <col min="11" max="11" width="8.85546875" hidden="1" customWidth="1"/>
    <col min="12" max="12" width="26.28515625" hidden="1" customWidth="1"/>
    <col min="13" max="13" width="0" hidden="1" customWidth="1"/>
    <col min="15" max="15" width="25.42578125" hidden="1" customWidth="1"/>
    <col min="16" max="19" width="14.42578125" hidden="1" customWidth="1"/>
    <col min="20" max="21" width="0" hidden="1" customWidth="1"/>
  </cols>
  <sheetData>
    <row r="1" spans="1:21" ht="15.75" x14ac:dyDescent="0.25">
      <c r="A1" s="1"/>
      <c r="B1" s="1"/>
      <c r="C1" s="81"/>
      <c r="D1" s="2"/>
      <c r="E1" s="2"/>
      <c r="F1" s="1"/>
      <c r="G1" s="1"/>
      <c r="H1" s="83"/>
      <c r="I1" s="83"/>
      <c r="J1" s="1"/>
      <c r="K1" s="1"/>
      <c r="L1" s="1"/>
    </row>
    <row r="2" spans="1:21" ht="15.75" x14ac:dyDescent="0.25">
      <c r="A2" s="1"/>
      <c r="B2" s="1"/>
      <c r="C2" s="81"/>
      <c r="D2" s="2"/>
      <c r="E2" s="2"/>
      <c r="F2" s="1"/>
      <c r="G2" s="1"/>
      <c r="H2" s="83"/>
      <c r="I2" s="83"/>
      <c r="J2" s="1"/>
      <c r="K2" s="1"/>
      <c r="L2" s="3"/>
    </row>
    <row r="3" spans="1:21" ht="15.75" x14ac:dyDescent="0.25">
      <c r="A3" s="1"/>
      <c r="B3" s="1"/>
      <c r="C3" s="81"/>
      <c r="D3" s="2" t="s">
        <v>0</v>
      </c>
      <c r="E3" s="2"/>
      <c r="F3" s="1"/>
      <c r="G3" s="1"/>
      <c r="H3" s="83"/>
      <c r="I3" s="83"/>
      <c r="J3" s="1"/>
      <c r="K3" s="1"/>
      <c r="L3" s="1"/>
    </row>
    <row r="4" spans="1:21" ht="15.75" x14ac:dyDescent="0.25">
      <c r="A4" s="4" t="s">
        <v>1</v>
      </c>
      <c r="B4" s="1"/>
      <c r="C4" s="81"/>
      <c r="D4" s="2" t="s">
        <v>2</v>
      </c>
      <c r="E4" s="2"/>
      <c r="F4" s="1"/>
      <c r="G4" s="1"/>
      <c r="H4" s="83"/>
      <c r="I4" s="83"/>
      <c r="J4" s="1"/>
      <c r="K4" s="1"/>
      <c r="L4" s="1"/>
    </row>
    <row r="5" spans="1:21" ht="15.75" x14ac:dyDescent="0.25">
      <c r="A5" s="5" t="s">
        <v>3</v>
      </c>
      <c r="B5" s="1"/>
      <c r="C5" s="81"/>
      <c r="D5" s="199" t="s">
        <v>255</v>
      </c>
      <c r="E5" s="199"/>
      <c r="F5" s="1"/>
      <c r="G5" s="1"/>
      <c r="H5" s="83"/>
      <c r="I5" s="83"/>
      <c r="J5" s="83"/>
      <c r="K5" s="1"/>
      <c r="L5" s="1"/>
    </row>
    <row r="6" spans="1:21" ht="15.75" x14ac:dyDescent="0.25">
      <c r="A6" s="1" t="s">
        <v>4</v>
      </c>
      <c r="B6" s="1"/>
      <c r="C6" s="81"/>
      <c r="D6" s="2"/>
      <c r="E6" s="2"/>
      <c r="F6" s="1"/>
      <c r="G6" s="1"/>
      <c r="H6" s="83"/>
      <c r="I6" s="83"/>
      <c r="J6" s="83"/>
      <c r="K6" s="1"/>
      <c r="L6" s="1"/>
    </row>
    <row r="7" spans="1:21" ht="15.75" x14ac:dyDescent="0.25">
      <c r="A7" s="1" t="s">
        <v>5</v>
      </c>
      <c r="B7" s="1"/>
      <c r="C7" s="81"/>
      <c r="D7" s="2" t="s">
        <v>6</v>
      </c>
      <c r="E7" s="2"/>
      <c r="F7" s="1"/>
      <c r="G7" s="1"/>
      <c r="H7" s="83"/>
      <c r="I7" s="83"/>
      <c r="J7" s="83"/>
      <c r="K7" s="1"/>
      <c r="L7" s="1"/>
    </row>
    <row r="8" spans="1:21" ht="15.75" x14ac:dyDescent="0.25">
      <c r="A8" s="1"/>
      <c r="B8" s="1"/>
      <c r="C8" s="81"/>
      <c r="D8" s="2" t="s">
        <v>245</v>
      </c>
      <c r="E8" s="2"/>
      <c r="F8" s="1"/>
      <c r="G8" s="1"/>
      <c r="H8" s="83"/>
      <c r="I8" s="83"/>
      <c r="J8" s="83"/>
      <c r="K8" s="1"/>
      <c r="L8" s="1"/>
    </row>
    <row r="9" spans="1:21" ht="16.5" thickBot="1" x14ac:dyDescent="0.3">
      <c r="A9" s="1"/>
      <c r="B9" s="1"/>
      <c r="C9" s="81"/>
      <c r="D9" s="2"/>
      <c r="E9" s="2"/>
      <c r="F9" s="1"/>
      <c r="G9" s="1"/>
      <c r="H9" s="83"/>
      <c r="I9" s="83"/>
      <c r="J9" s="1"/>
      <c r="K9" s="1"/>
      <c r="L9" s="1"/>
    </row>
    <row r="10" spans="1:21" ht="15.95" customHeight="1" thickBot="1" x14ac:dyDescent="0.3">
      <c r="A10" s="200" t="s">
        <v>7</v>
      </c>
      <c r="B10" s="202" t="s">
        <v>8</v>
      </c>
      <c r="C10" s="204" t="s">
        <v>9</v>
      </c>
      <c r="D10" s="205"/>
      <c r="E10" s="206"/>
      <c r="F10" s="207" t="s">
        <v>10</v>
      </c>
      <c r="G10" s="1"/>
      <c r="H10" s="83"/>
      <c r="I10" s="83"/>
      <c r="J10" s="1"/>
      <c r="K10" s="1"/>
      <c r="L10" s="1"/>
      <c r="O10" s="198" t="s">
        <v>239</v>
      </c>
      <c r="P10" s="198"/>
      <c r="Q10" s="198"/>
      <c r="R10" s="198"/>
      <c r="S10" s="198"/>
      <c r="T10" s="198"/>
      <c r="U10" s="198"/>
    </row>
    <row r="11" spans="1:21" ht="35.1" customHeight="1" thickBot="1" x14ac:dyDescent="0.3">
      <c r="A11" s="201"/>
      <c r="B11" s="203"/>
      <c r="C11" s="160" t="s">
        <v>11</v>
      </c>
      <c r="D11" s="185" t="s">
        <v>12</v>
      </c>
      <c r="E11" s="186" t="s">
        <v>13</v>
      </c>
      <c r="F11" s="208"/>
      <c r="G11" s="6"/>
      <c r="H11" s="140"/>
      <c r="I11" s="140"/>
      <c r="J11" s="7">
        <f t="shared" ref="J11:J41" si="0">WEEKDAY(B12)</f>
        <v>4</v>
      </c>
      <c r="K11" s="7"/>
      <c r="L11" s="1"/>
      <c r="M11" s="101">
        <f>IF(J11&gt;=6,24,18)</f>
        <v>18</v>
      </c>
      <c r="N11" s="84"/>
      <c r="O11" s="103"/>
      <c r="P11" s="104" t="s">
        <v>237</v>
      </c>
      <c r="Q11" s="104" t="s">
        <v>238</v>
      </c>
      <c r="R11" s="104" t="s">
        <v>242</v>
      </c>
      <c r="S11" s="104" t="s">
        <v>243</v>
      </c>
      <c r="T11" s="104" t="s">
        <v>241</v>
      </c>
      <c r="U11" s="104" t="s">
        <v>240</v>
      </c>
    </row>
    <row r="12" spans="1:21" ht="15.75" x14ac:dyDescent="0.25">
      <c r="A12" s="236">
        <v>45658</v>
      </c>
      <c r="B12" s="77">
        <f>A12</f>
        <v>45658</v>
      </c>
      <c r="C12" s="154" t="s">
        <v>19</v>
      </c>
      <c r="D12" s="244" t="s">
        <v>290</v>
      </c>
      <c r="E12" s="244" t="s">
        <v>309</v>
      </c>
      <c r="F12" s="161" t="s">
        <v>15</v>
      </c>
      <c r="G12" s="8"/>
      <c r="H12" s="83"/>
      <c r="I12" s="83"/>
      <c r="J12" s="7">
        <f t="shared" si="0"/>
        <v>5</v>
      </c>
      <c r="K12" s="1"/>
      <c r="L12" s="1" t="str">
        <f>PROPER(F12)</f>
        <v>0771-731991</v>
      </c>
      <c r="M12" s="101">
        <f>IF(J12&gt;=6,24,18)</f>
        <v>18</v>
      </c>
      <c r="N12" s="84"/>
      <c r="O12" s="102" t="s">
        <v>27</v>
      </c>
      <c r="P12" s="105">
        <f t="shared" ref="P12:P26" si="1">SUMIF($C$12:$C$42,O12,$M$11:$M$42)</f>
        <v>0</v>
      </c>
      <c r="Q12" s="105" t="e">
        <f>SUMIF(#REF!,O12,$M$11:$M$42)</f>
        <v>#REF!</v>
      </c>
      <c r="R12" s="105">
        <f>COUNTIF($C$12:$C$42,O12)</f>
        <v>0</v>
      </c>
      <c r="S12" s="105" t="e">
        <f>COUNTIF(#REF!,O12)</f>
        <v>#REF!</v>
      </c>
      <c r="T12" s="105" t="e">
        <f>S12+R12</f>
        <v>#REF!</v>
      </c>
      <c r="U12" s="105" t="e">
        <f t="shared" ref="U12:U23" si="2">Q12+P12</f>
        <v>#REF!</v>
      </c>
    </row>
    <row r="13" spans="1:21" ht="15.75" x14ac:dyDescent="0.25">
      <c r="A13" s="236">
        <v>45659</v>
      </c>
      <c r="B13" s="76">
        <f>A13</f>
        <v>45659</v>
      </c>
      <c r="C13" s="154" t="s">
        <v>261</v>
      </c>
      <c r="D13" s="244" t="s">
        <v>310</v>
      </c>
      <c r="E13" s="244" t="s">
        <v>272</v>
      </c>
      <c r="F13" s="155" t="s">
        <v>15</v>
      </c>
      <c r="G13" s="9"/>
      <c r="H13" s="83"/>
      <c r="I13" s="83"/>
      <c r="J13" s="7">
        <f t="shared" si="0"/>
        <v>6</v>
      </c>
      <c r="K13" s="1"/>
      <c r="M13" s="101">
        <f t="shared" ref="M13:M42" si="3">IF(J13&gt;=6,24,18)</f>
        <v>24</v>
      </c>
      <c r="N13" s="84"/>
      <c r="O13" s="102" t="s">
        <v>17</v>
      </c>
      <c r="P13" s="105">
        <f t="shared" si="1"/>
        <v>108</v>
      </c>
      <c r="Q13" s="105" t="e">
        <f>SUMIF(#REF!,O13,$M$11:$M$42)</f>
        <v>#REF!</v>
      </c>
      <c r="R13" s="105">
        <f t="shared" ref="R13:R26" si="4">COUNTIF($C$12:$C$42,O13)</f>
        <v>6</v>
      </c>
      <c r="S13" s="105" t="e">
        <f>COUNTIF(#REF!,O13)</f>
        <v>#REF!</v>
      </c>
      <c r="T13" s="105" t="e">
        <f t="shared" ref="T13:T23" si="5">S13+R13</f>
        <v>#REF!</v>
      </c>
      <c r="U13" s="105" t="e">
        <f t="shared" si="2"/>
        <v>#REF!</v>
      </c>
    </row>
    <row r="14" spans="1:21" ht="15.75" x14ac:dyDescent="0.25">
      <c r="A14" s="236">
        <v>45660</v>
      </c>
      <c r="B14" s="76">
        <f t="shared" ref="B14:B42" si="6">A14</f>
        <v>45660</v>
      </c>
      <c r="C14" s="154" t="s">
        <v>333</v>
      </c>
      <c r="D14" s="244" t="s">
        <v>311</v>
      </c>
      <c r="E14" s="244" t="s">
        <v>312</v>
      </c>
      <c r="F14" s="155" t="s">
        <v>15</v>
      </c>
      <c r="G14" s="9"/>
      <c r="J14" s="7">
        <f t="shared" si="0"/>
        <v>7</v>
      </c>
      <c r="K14" s="1"/>
      <c r="M14" s="101">
        <f t="shared" si="3"/>
        <v>24</v>
      </c>
      <c r="N14" s="84"/>
      <c r="O14" s="102" t="s">
        <v>232</v>
      </c>
      <c r="P14" s="105">
        <f t="shared" si="1"/>
        <v>0</v>
      </c>
      <c r="Q14" s="105" t="e">
        <f>SUMIF(#REF!,O14,$M$11:$M$42)</f>
        <v>#REF!</v>
      </c>
      <c r="R14" s="105">
        <f t="shared" si="4"/>
        <v>0</v>
      </c>
      <c r="S14" s="105" t="e">
        <f>COUNTIF(#REF!,O14)</f>
        <v>#REF!</v>
      </c>
      <c r="T14" s="105" t="e">
        <f t="shared" si="5"/>
        <v>#REF!</v>
      </c>
      <c r="U14" s="105" t="e">
        <f t="shared" si="2"/>
        <v>#REF!</v>
      </c>
    </row>
    <row r="15" spans="1:21" ht="31.5" x14ac:dyDescent="0.25">
      <c r="A15" s="236">
        <v>45661</v>
      </c>
      <c r="B15" s="76">
        <f t="shared" si="6"/>
        <v>45661</v>
      </c>
      <c r="C15" s="154" t="s">
        <v>334</v>
      </c>
      <c r="D15" s="244" t="s">
        <v>270</v>
      </c>
      <c r="E15" s="244" t="s">
        <v>282</v>
      </c>
      <c r="F15" s="155" t="s">
        <v>15</v>
      </c>
      <c r="G15" s="9"/>
      <c r="J15" s="7">
        <f t="shared" si="0"/>
        <v>1</v>
      </c>
      <c r="K15" s="1"/>
      <c r="L15" s="1" t="s">
        <v>17</v>
      </c>
      <c r="M15" s="101">
        <f t="shared" si="3"/>
        <v>18</v>
      </c>
      <c r="N15" s="84"/>
      <c r="O15" s="102" t="s">
        <v>229</v>
      </c>
      <c r="P15" s="105">
        <f t="shared" si="1"/>
        <v>0</v>
      </c>
      <c r="Q15" s="105" t="e">
        <f>SUMIF(#REF!,O15,$M$11:$M$42)</f>
        <v>#REF!</v>
      </c>
      <c r="R15" s="105">
        <f t="shared" si="4"/>
        <v>0</v>
      </c>
      <c r="S15" s="105" t="e">
        <f>COUNTIF(#REF!,O15)</f>
        <v>#REF!</v>
      </c>
      <c r="T15" s="105" t="e">
        <f t="shared" si="5"/>
        <v>#REF!</v>
      </c>
      <c r="U15" s="105" t="e">
        <f t="shared" si="2"/>
        <v>#REF!</v>
      </c>
    </row>
    <row r="16" spans="1:21" ht="15.75" x14ac:dyDescent="0.25">
      <c r="A16" s="236">
        <v>45662</v>
      </c>
      <c r="B16" s="76">
        <f t="shared" si="6"/>
        <v>45662</v>
      </c>
      <c r="C16" s="154" t="s">
        <v>261</v>
      </c>
      <c r="D16" s="244" t="s">
        <v>285</v>
      </c>
      <c r="E16" s="244" t="s">
        <v>313</v>
      </c>
      <c r="F16" s="155" t="s">
        <v>15</v>
      </c>
      <c r="G16" s="9"/>
      <c r="J16" s="7">
        <f t="shared" si="0"/>
        <v>2</v>
      </c>
      <c r="K16" s="1"/>
      <c r="L16" s="1" t="s">
        <v>19</v>
      </c>
      <c r="M16" s="101">
        <f t="shared" si="3"/>
        <v>18</v>
      </c>
      <c r="N16" s="84"/>
      <c r="O16" s="102" t="s">
        <v>16</v>
      </c>
      <c r="P16" s="105">
        <f t="shared" si="1"/>
        <v>42</v>
      </c>
      <c r="Q16" s="105" t="e">
        <f>SUMIF(#REF!,O16,$M$11:$M$42)</f>
        <v>#REF!</v>
      </c>
      <c r="R16" s="105">
        <f t="shared" si="4"/>
        <v>2</v>
      </c>
      <c r="S16" s="105" t="e">
        <f>COUNTIF(#REF!,O16)</f>
        <v>#REF!</v>
      </c>
      <c r="T16" s="105" t="e">
        <f t="shared" si="5"/>
        <v>#REF!</v>
      </c>
      <c r="U16" s="105" t="e">
        <f t="shared" si="2"/>
        <v>#REF!</v>
      </c>
    </row>
    <row r="17" spans="1:21" ht="15.75" x14ac:dyDescent="0.25">
      <c r="A17" s="236">
        <v>45663</v>
      </c>
      <c r="B17" s="76">
        <f t="shared" si="6"/>
        <v>45663</v>
      </c>
      <c r="C17" s="154" t="s">
        <v>295</v>
      </c>
      <c r="D17" s="244" t="s">
        <v>274</v>
      </c>
      <c r="E17" s="244" t="s">
        <v>281</v>
      </c>
      <c r="F17" s="155" t="s">
        <v>15</v>
      </c>
      <c r="G17" s="9"/>
      <c r="J17" s="7">
        <f t="shared" si="0"/>
        <v>3</v>
      </c>
      <c r="K17" s="1"/>
      <c r="L17" s="1" t="s">
        <v>14</v>
      </c>
      <c r="M17" s="101">
        <f t="shared" si="3"/>
        <v>18</v>
      </c>
      <c r="N17" s="84"/>
      <c r="O17" s="102" t="s">
        <v>27</v>
      </c>
      <c r="P17" s="105">
        <f t="shared" si="1"/>
        <v>0</v>
      </c>
      <c r="Q17" s="105" t="e">
        <f>SUMIF(#REF!,O17,$M$11:$M$42)</f>
        <v>#REF!</v>
      </c>
      <c r="R17" s="105">
        <f t="shared" si="4"/>
        <v>0</v>
      </c>
      <c r="S17" s="105" t="e">
        <f>COUNTIF(#REF!,O17)</f>
        <v>#REF!</v>
      </c>
      <c r="T17" s="105" t="e">
        <f t="shared" si="5"/>
        <v>#REF!</v>
      </c>
      <c r="U17" s="105" t="e">
        <f t="shared" si="2"/>
        <v>#REF!</v>
      </c>
    </row>
    <row r="18" spans="1:21" ht="15.75" x14ac:dyDescent="0.25">
      <c r="A18" s="236">
        <v>45664</v>
      </c>
      <c r="B18" s="76">
        <f t="shared" si="6"/>
        <v>45664</v>
      </c>
      <c r="C18" s="154" t="s">
        <v>16</v>
      </c>
      <c r="D18" s="244" t="s">
        <v>298</v>
      </c>
      <c r="E18" s="244" t="s">
        <v>314</v>
      </c>
      <c r="F18" s="155" t="s">
        <v>15</v>
      </c>
      <c r="G18" s="9"/>
      <c r="H18" s="83"/>
      <c r="I18" s="83"/>
      <c r="J18" s="7">
        <f t="shared" si="0"/>
        <v>4</v>
      </c>
      <c r="K18" s="1"/>
      <c r="L18" s="1" t="s">
        <v>16</v>
      </c>
      <c r="M18" s="101">
        <f t="shared" si="3"/>
        <v>18</v>
      </c>
      <c r="N18" s="84"/>
      <c r="O18" s="102" t="s">
        <v>21</v>
      </c>
      <c r="P18" s="105">
        <f t="shared" si="1"/>
        <v>48</v>
      </c>
      <c r="Q18" s="105" t="e">
        <f>SUMIF(#REF!,O18,$M$11:$M$42)</f>
        <v>#REF!</v>
      </c>
      <c r="R18" s="105">
        <f t="shared" si="4"/>
        <v>2</v>
      </c>
      <c r="S18" s="105" t="e">
        <f>COUNTIF(#REF!,O18)</f>
        <v>#REF!</v>
      </c>
      <c r="T18" s="105" t="e">
        <f t="shared" si="5"/>
        <v>#REF!</v>
      </c>
      <c r="U18" s="105" t="e">
        <f t="shared" si="2"/>
        <v>#REF!</v>
      </c>
    </row>
    <row r="19" spans="1:21" ht="31.5" x14ac:dyDescent="0.25">
      <c r="A19" s="236">
        <v>45665</v>
      </c>
      <c r="B19" s="76">
        <f t="shared" si="6"/>
        <v>45665</v>
      </c>
      <c r="C19" s="154" t="s">
        <v>293</v>
      </c>
      <c r="D19" s="244" t="s">
        <v>289</v>
      </c>
      <c r="E19" s="244" t="s">
        <v>315</v>
      </c>
      <c r="F19" s="155" t="s">
        <v>15</v>
      </c>
      <c r="G19" s="9"/>
      <c r="H19" s="83"/>
      <c r="I19" s="83"/>
      <c r="J19" s="7">
        <f t="shared" si="0"/>
        <v>5</v>
      </c>
      <c r="K19" s="1"/>
      <c r="L19" s="1" t="s">
        <v>21</v>
      </c>
      <c r="M19" s="101">
        <f t="shared" si="3"/>
        <v>18</v>
      </c>
      <c r="N19" s="84"/>
      <c r="O19" s="102" t="s">
        <v>227</v>
      </c>
      <c r="P19" s="105">
        <f t="shared" si="1"/>
        <v>18</v>
      </c>
      <c r="Q19" s="105" t="e">
        <f>SUMIF(#REF!,O19,$M$11:$M$42)</f>
        <v>#REF!</v>
      </c>
      <c r="R19" s="105">
        <f t="shared" si="4"/>
        <v>1</v>
      </c>
      <c r="S19" s="105" t="e">
        <f>COUNTIF(#REF!,O19)</f>
        <v>#REF!</v>
      </c>
      <c r="T19" s="105" t="e">
        <f t="shared" si="5"/>
        <v>#REF!</v>
      </c>
      <c r="U19" s="105" t="e">
        <f t="shared" si="2"/>
        <v>#REF!</v>
      </c>
    </row>
    <row r="20" spans="1:21" ht="15.75" x14ac:dyDescent="0.25">
      <c r="A20" s="236">
        <v>45666</v>
      </c>
      <c r="B20" s="76">
        <f t="shared" si="6"/>
        <v>45666</v>
      </c>
      <c r="C20" s="154" t="s">
        <v>295</v>
      </c>
      <c r="D20" s="244" t="s">
        <v>316</v>
      </c>
      <c r="E20" s="244" t="s">
        <v>291</v>
      </c>
      <c r="F20" s="155" t="s">
        <v>15</v>
      </c>
      <c r="G20" s="9"/>
      <c r="H20" s="83"/>
      <c r="I20" s="83"/>
      <c r="J20" s="7">
        <f t="shared" si="0"/>
        <v>6</v>
      </c>
      <c r="K20" s="1"/>
      <c r="L20" s="1" t="s">
        <v>23</v>
      </c>
      <c r="M20" s="101">
        <f t="shared" si="3"/>
        <v>24</v>
      </c>
      <c r="N20" s="84"/>
      <c r="O20" s="102" t="s">
        <v>225</v>
      </c>
      <c r="P20" s="105">
        <f t="shared" si="1"/>
        <v>18</v>
      </c>
      <c r="Q20" s="105" t="e">
        <f>SUMIF(#REF!,O20,$M$11:$M$42)</f>
        <v>#REF!</v>
      </c>
      <c r="R20" s="105">
        <f t="shared" si="4"/>
        <v>1</v>
      </c>
      <c r="S20" s="105" t="e">
        <f>COUNTIF(#REF!,O20)</f>
        <v>#REF!</v>
      </c>
      <c r="T20" s="105" t="e">
        <f t="shared" si="5"/>
        <v>#REF!</v>
      </c>
      <c r="U20" s="105" t="e">
        <f t="shared" si="2"/>
        <v>#REF!</v>
      </c>
    </row>
    <row r="21" spans="1:21" ht="15.75" x14ac:dyDescent="0.25">
      <c r="A21" s="236">
        <v>45667</v>
      </c>
      <c r="B21" s="76">
        <f t="shared" si="6"/>
        <v>45667</v>
      </c>
      <c r="C21" s="154" t="s">
        <v>21</v>
      </c>
      <c r="D21" s="244" t="s">
        <v>271</v>
      </c>
      <c r="E21" s="244" t="s">
        <v>286</v>
      </c>
      <c r="F21" s="155" t="s">
        <v>15</v>
      </c>
      <c r="G21" s="9"/>
      <c r="H21" s="83"/>
      <c r="I21" s="83"/>
      <c r="J21" s="7">
        <f t="shared" si="0"/>
        <v>7</v>
      </c>
      <c r="K21" s="1"/>
      <c r="L21" s="1" t="s">
        <v>24</v>
      </c>
      <c r="M21" s="101">
        <f t="shared" si="3"/>
        <v>24</v>
      </c>
      <c r="N21" s="84"/>
      <c r="O21" s="102" t="s">
        <v>233</v>
      </c>
      <c r="P21" s="105">
        <f t="shared" si="1"/>
        <v>0</v>
      </c>
      <c r="Q21" s="105" t="e">
        <f>SUMIF(#REF!,O21,$M$11:$M$42)</f>
        <v>#REF!</v>
      </c>
      <c r="R21" s="105">
        <f t="shared" si="4"/>
        <v>0</v>
      </c>
      <c r="S21" s="105" t="e">
        <f>COUNTIF(#REF!,O21)</f>
        <v>#REF!</v>
      </c>
      <c r="T21" s="105" t="e">
        <f t="shared" si="5"/>
        <v>#REF!</v>
      </c>
      <c r="U21" s="105" t="e">
        <f t="shared" si="2"/>
        <v>#REF!</v>
      </c>
    </row>
    <row r="22" spans="1:21" ht="15.75" x14ac:dyDescent="0.25">
      <c r="A22" s="236">
        <v>45668</v>
      </c>
      <c r="B22" s="76">
        <f t="shared" si="6"/>
        <v>45668</v>
      </c>
      <c r="C22" s="154" t="s">
        <v>261</v>
      </c>
      <c r="D22" s="244" t="s">
        <v>317</v>
      </c>
      <c r="E22" s="244" t="s">
        <v>318</v>
      </c>
      <c r="F22" s="155" t="s">
        <v>15</v>
      </c>
      <c r="G22" s="9"/>
      <c r="H22" s="83"/>
      <c r="I22" s="83"/>
      <c r="J22" s="7">
        <f t="shared" si="0"/>
        <v>1</v>
      </c>
      <c r="K22" s="1"/>
      <c r="L22" s="1" t="s">
        <v>25</v>
      </c>
      <c r="M22" s="101">
        <f t="shared" si="3"/>
        <v>18</v>
      </c>
      <c r="N22" s="84"/>
      <c r="O22" s="102" t="s">
        <v>230</v>
      </c>
      <c r="P22" s="105">
        <f t="shared" si="1"/>
        <v>0</v>
      </c>
      <c r="Q22" s="105" t="e">
        <f>SUMIF(#REF!,O22,$M$11:$M$42)</f>
        <v>#REF!</v>
      </c>
      <c r="R22" s="105">
        <f t="shared" si="4"/>
        <v>0</v>
      </c>
      <c r="S22" s="105" t="e">
        <f>COUNTIF(#REF!,O22)</f>
        <v>#REF!</v>
      </c>
      <c r="T22" s="105" t="e">
        <f t="shared" si="5"/>
        <v>#REF!</v>
      </c>
      <c r="U22" s="105" t="e">
        <f t="shared" si="2"/>
        <v>#REF!</v>
      </c>
    </row>
    <row r="23" spans="1:21" ht="15.75" x14ac:dyDescent="0.25">
      <c r="A23" s="236">
        <v>45669</v>
      </c>
      <c r="B23" s="76">
        <f t="shared" si="6"/>
        <v>45669</v>
      </c>
      <c r="C23" s="154" t="s">
        <v>17</v>
      </c>
      <c r="D23" s="244" t="s">
        <v>273</v>
      </c>
      <c r="E23" s="244" t="s">
        <v>313</v>
      </c>
      <c r="F23" s="155" t="s">
        <v>15</v>
      </c>
      <c r="G23" s="9"/>
      <c r="H23" s="83"/>
      <c r="I23" s="83"/>
      <c r="J23" s="7">
        <f t="shared" si="0"/>
        <v>2</v>
      </c>
      <c r="K23" s="1"/>
      <c r="L23" s="1" t="s">
        <v>26</v>
      </c>
      <c r="M23" s="101">
        <f t="shared" si="3"/>
        <v>18</v>
      </c>
      <c r="N23" s="84"/>
      <c r="O23" s="102" t="s">
        <v>23</v>
      </c>
      <c r="P23" s="105">
        <f t="shared" si="1"/>
        <v>0</v>
      </c>
      <c r="Q23" s="105" t="e">
        <f>SUMIF(#REF!,O23,$M$11:$M$42)</f>
        <v>#REF!</v>
      </c>
      <c r="R23" s="105">
        <f t="shared" si="4"/>
        <v>0</v>
      </c>
      <c r="S23" s="105" t="e">
        <f>COUNTIF(#REF!,O23)</f>
        <v>#REF!</v>
      </c>
      <c r="T23" s="105" t="e">
        <f t="shared" si="5"/>
        <v>#REF!</v>
      </c>
      <c r="U23" s="105" t="e">
        <f t="shared" si="2"/>
        <v>#REF!</v>
      </c>
    </row>
    <row r="24" spans="1:21" ht="15.75" x14ac:dyDescent="0.25">
      <c r="A24" s="236">
        <v>45670</v>
      </c>
      <c r="B24" s="76">
        <f t="shared" si="6"/>
        <v>45670</v>
      </c>
      <c r="C24" s="154" t="s">
        <v>227</v>
      </c>
      <c r="D24" s="244" t="s">
        <v>319</v>
      </c>
      <c r="E24" s="244" t="s">
        <v>309</v>
      </c>
      <c r="F24" s="155" t="s">
        <v>15</v>
      </c>
      <c r="G24" s="9"/>
      <c r="H24" s="83"/>
      <c r="I24" s="83"/>
      <c r="J24" s="7">
        <f t="shared" si="0"/>
        <v>3</v>
      </c>
      <c r="K24" s="1"/>
      <c r="L24" s="1" t="s">
        <v>27</v>
      </c>
      <c r="M24" s="101">
        <f t="shared" si="3"/>
        <v>18</v>
      </c>
      <c r="N24" s="84"/>
      <c r="O24" s="100" t="s">
        <v>236</v>
      </c>
      <c r="P24" s="105">
        <f t="shared" si="1"/>
        <v>0</v>
      </c>
      <c r="Q24" s="105" t="e">
        <f>SUMIF(#REF!,O24,$M$11:$M$42)</f>
        <v>#REF!</v>
      </c>
      <c r="R24" s="105">
        <f t="shared" si="4"/>
        <v>0</v>
      </c>
      <c r="S24" s="105" t="e">
        <f>COUNTIF(#REF!,O24)</f>
        <v>#REF!</v>
      </c>
      <c r="T24" s="105" t="e">
        <f>S24+R24+0.5</f>
        <v>#REF!</v>
      </c>
      <c r="U24" s="105" t="e">
        <f>Q24+P24-8</f>
        <v>#REF!</v>
      </c>
    </row>
    <row r="25" spans="1:21" ht="31.5" x14ac:dyDescent="0.25">
      <c r="A25" s="236">
        <v>45671</v>
      </c>
      <c r="B25" s="76">
        <f t="shared" si="6"/>
        <v>45671</v>
      </c>
      <c r="C25" s="154" t="s">
        <v>294</v>
      </c>
      <c r="D25" s="244" t="s">
        <v>320</v>
      </c>
      <c r="E25" s="244" t="s">
        <v>297</v>
      </c>
      <c r="F25" s="155" t="s">
        <v>15</v>
      </c>
      <c r="G25" s="9"/>
      <c r="H25" s="83"/>
      <c r="I25" s="83"/>
      <c r="J25" s="7">
        <f t="shared" si="0"/>
        <v>4</v>
      </c>
      <c r="K25" s="1"/>
      <c r="L25" s="1" t="s">
        <v>22</v>
      </c>
      <c r="M25" s="101">
        <f t="shared" si="3"/>
        <v>18</v>
      </c>
      <c r="N25" s="84"/>
      <c r="O25" s="102" t="s">
        <v>228</v>
      </c>
      <c r="P25" s="105">
        <f t="shared" si="1"/>
        <v>0</v>
      </c>
      <c r="Q25" s="105" t="e">
        <f>SUMIF(#REF!,O25,$M$11:$M$42)</f>
        <v>#REF!</v>
      </c>
      <c r="R25" s="105">
        <f t="shared" si="4"/>
        <v>0</v>
      </c>
      <c r="S25" s="105" t="e">
        <f>COUNTIF(#REF!,O25)</f>
        <v>#REF!</v>
      </c>
      <c r="T25" s="105" t="e">
        <f>S25+R25</f>
        <v>#REF!</v>
      </c>
      <c r="U25" s="105" t="e">
        <f>Q25+P25</f>
        <v>#REF!</v>
      </c>
    </row>
    <row r="26" spans="1:21" ht="15.75" x14ac:dyDescent="0.25">
      <c r="A26" s="236">
        <v>45672</v>
      </c>
      <c r="B26" s="76">
        <f t="shared" si="6"/>
        <v>45672</v>
      </c>
      <c r="C26" s="154" t="s">
        <v>17</v>
      </c>
      <c r="D26" s="244" t="s">
        <v>284</v>
      </c>
      <c r="E26" s="244" t="s">
        <v>283</v>
      </c>
      <c r="F26" s="155" t="s">
        <v>15</v>
      </c>
      <c r="G26" s="9"/>
      <c r="H26" s="83"/>
      <c r="I26" s="83"/>
      <c r="J26" s="7">
        <f t="shared" si="0"/>
        <v>5</v>
      </c>
      <c r="K26" s="1"/>
      <c r="L26" s="1" t="s">
        <v>30</v>
      </c>
      <c r="M26" s="101">
        <f t="shared" si="3"/>
        <v>18</v>
      </c>
      <c r="N26" s="84"/>
      <c r="O26" s="102" t="s">
        <v>224</v>
      </c>
      <c r="P26" s="105">
        <f t="shared" si="1"/>
        <v>0</v>
      </c>
      <c r="Q26" s="105" t="e">
        <f>SUMIF(#REF!,O26,$M$11:$M$42)</f>
        <v>#REF!</v>
      </c>
      <c r="R26" s="105">
        <f t="shared" si="4"/>
        <v>0</v>
      </c>
      <c r="S26" s="105" t="e">
        <f>COUNTIF(#REF!,O26)</f>
        <v>#REF!</v>
      </c>
      <c r="T26" s="105" t="e">
        <f>S26+R26+0.5</f>
        <v>#REF!</v>
      </c>
      <c r="U26" s="105" t="e">
        <f>Q26+P26+8</f>
        <v>#REF!</v>
      </c>
    </row>
    <row r="27" spans="1:21" ht="31.5" x14ac:dyDescent="0.25">
      <c r="A27" s="236">
        <v>45673</v>
      </c>
      <c r="B27" s="76">
        <f t="shared" si="6"/>
        <v>45673</v>
      </c>
      <c r="C27" s="154" t="s">
        <v>335</v>
      </c>
      <c r="D27" s="244" t="s">
        <v>321</v>
      </c>
      <c r="E27" s="244" t="s">
        <v>314</v>
      </c>
      <c r="F27" s="155" t="s">
        <v>15</v>
      </c>
      <c r="G27" s="9"/>
      <c r="H27" s="83"/>
      <c r="I27" s="83"/>
      <c r="J27" s="7">
        <f t="shared" si="0"/>
        <v>6</v>
      </c>
      <c r="K27" s="1"/>
      <c r="L27" s="1" t="s">
        <v>75</v>
      </c>
      <c r="M27" s="101">
        <f t="shared" si="3"/>
        <v>24</v>
      </c>
      <c r="N27" s="84"/>
      <c r="O27" s="105"/>
      <c r="P27" s="105"/>
      <c r="Q27" s="105"/>
      <c r="R27" s="105"/>
      <c r="S27" s="105"/>
      <c r="T27" s="105"/>
      <c r="U27" s="105"/>
    </row>
    <row r="28" spans="1:21" ht="15.75" x14ac:dyDescent="0.25">
      <c r="A28" s="236">
        <v>45674</v>
      </c>
      <c r="B28" s="76">
        <f t="shared" si="6"/>
        <v>45674</v>
      </c>
      <c r="C28" s="154" t="s">
        <v>16</v>
      </c>
      <c r="D28" s="244" t="s">
        <v>292</v>
      </c>
      <c r="E28" s="244" t="s">
        <v>281</v>
      </c>
      <c r="F28" s="155" t="s">
        <v>15</v>
      </c>
      <c r="G28" s="9"/>
      <c r="H28" s="83"/>
      <c r="I28" s="83"/>
      <c r="J28" s="7">
        <f t="shared" si="0"/>
        <v>7</v>
      </c>
      <c r="K28" s="1"/>
      <c r="L28" s="79" t="s">
        <v>223</v>
      </c>
      <c r="M28" s="101">
        <f t="shared" si="3"/>
        <v>24</v>
      </c>
      <c r="N28" s="84"/>
    </row>
    <row r="29" spans="1:21" ht="15.75" x14ac:dyDescent="0.25">
      <c r="A29" s="236">
        <v>45675</v>
      </c>
      <c r="B29" s="76">
        <f t="shared" si="6"/>
        <v>45675</v>
      </c>
      <c r="C29" s="154" t="s">
        <v>21</v>
      </c>
      <c r="D29" s="244" t="s">
        <v>322</v>
      </c>
      <c r="E29" s="244" t="s">
        <v>286</v>
      </c>
      <c r="F29" s="155" t="s">
        <v>15</v>
      </c>
      <c r="G29" s="9"/>
      <c r="H29" s="83"/>
      <c r="I29" s="83"/>
      <c r="J29" s="7">
        <f t="shared" si="0"/>
        <v>1</v>
      </c>
      <c r="K29" s="1"/>
      <c r="M29" s="101">
        <f t="shared" si="3"/>
        <v>18</v>
      </c>
      <c r="N29" s="84"/>
    </row>
    <row r="30" spans="1:21" ht="15.75" x14ac:dyDescent="0.25">
      <c r="A30" s="236">
        <v>45676</v>
      </c>
      <c r="B30" s="76">
        <f t="shared" si="6"/>
        <v>45676</v>
      </c>
      <c r="C30" s="154" t="s">
        <v>17</v>
      </c>
      <c r="D30" s="244" t="s">
        <v>323</v>
      </c>
      <c r="E30" s="244" t="s">
        <v>315</v>
      </c>
      <c r="F30" s="155" t="s">
        <v>15</v>
      </c>
      <c r="G30" s="9"/>
      <c r="H30" s="83"/>
      <c r="I30" s="83"/>
      <c r="J30" s="7">
        <f t="shared" si="0"/>
        <v>2</v>
      </c>
      <c r="K30" s="1"/>
      <c r="M30" s="101">
        <f t="shared" si="3"/>
        <v>18</v>
      </c>
      <c r="N30" s="84"/>
    </row>
    <row r="31" spans="1:21" ht="15.75" x14ac:dyDescent="0.25">
      <c r="A31" s="236">
        <v>45677</v>
      </c>
      <c r="B31" s="76">
        <f t="shared" si="6"/>
        <v>45677</v>
      </c>
      <c r="C31" s="154" t="s">
        <v>226</v>
      </c>
      <c r="D31" s="244" t="s">
        <v>324</v>
      </c>
      <c r="E31" s="244" t="s">
        <v>291</v>
      </c>
      <c r="F31" s="155" t="s">
        <v>15</v>
      </c>
      <c r="G31" s="9"/>
      <c r="H31" s="83"/>
      <c r="I31" s="83"/>
      <c r="J31" s="7">
        <f t="shared" si="0"/>
        <v>3</v>
      </c>
      <c r="K31" s="1"/>
      <c r="M31" s="101">
        <f t="shared" si="3"/>
        <v>18</v>
      </c>
      <c r="N31" s="84"/>
    </row>
    <row r="32" spans="1:21" ht="15.75" x14ac:dyDescent="0.25">
      <c r="A32" s="236">
        <v>45678</v>
      </c>
      <c r="B32" s="76">
        <f t="shared" si="6"/>
        <v>45678</v>
      </c>
      <c r="C32" s="154" t="s">
        <v>17</v>
      </c>
      <c r="D32" s="244" t="s">
        <v>325</v>
      </c>
      <c r="E32" s="244" t="s">
        <v>321</v>
      </c>
      <c r="F32" s="155" t="s">
        <v>15</v>
      </c>
      <c r="G32" s="9"/>
      <c r="H32" s="83"/>
      <c r="I32" s="83"/>
      <c r="J32" s="7">
        <f t="shared" si="0"/>
        <v>4</v>
      </c>
      <c r="K32" s="1"/>
      <c r="M32" s="101">
        <f t="shared" si="3"/>
        <v>18</v>
      </c>
      <c r="N32" s="84"/>
    </row>
    <row r="33" spans="1:14" ht="31.5" x14ac:dyDescent="0.25">
      <c r="A33" s="236">
        <v>45679</v>
      </c>
      <c r="B33" s="76">
        <f t="shared" si="6"/>
        <v>45679</v>
      </c>
      <c r="C33" s="154" t="s">
        <v>293</v>
      </c>
      <c r="D33" s="244" t="s">
        <v>326</v>
      </c>
      <c r="E33" s="244" t="s">
        <v>283</v>
      </c>
      <c r="F33" s="155" t="s">
        <v>15</v>
      </c>
      <c r="G33" s="9"/>
      <c r="H33" s="83"/>
      <c r="I33" s="83"/>
      <c r="J33" s="7">
        <f t="shared" si="0"/>
        <v>5</v>
      </c>
      <c r="K33" s="1"/>
      <c r="M33" s="101">
        <f t="shared" si="3"/>
        <v>18</v>
      </c>
      <c r="N33" s="84"/>
    </row>
    <row r="34" spans="1:14" ht="15.75" x14ac:dyDescent="0.25">
      <c r="A34" s="236">
        <v>45680</v>
      </c>
      <c r="B34" s="76">
        <f t="shared" si="6"/>
        <v>45680</v>
      </c>
      <c r="C34" s="154" t="s">
        <v>295</v>
      </c>
      <c r="D34" s="244" t="s">
        <v>327</v>
      </c>
      <c r="E34" s="244" t="s">
        <v>280</v>
      </c>
      <c r="F34" s="155" t="s">
        <v>15</v>
      </c>
      <c r="G34" s="9"/>
      <c r="H34" s="83"/>
      <c r="I34" s="83"/>
      <c r="J34" s="7">
        <f t="shared" si="0"/>
        <v>6</v>
      </c>
      <c r="K34" s="1"/>
      <c r="M34" s="101">
        <f t="shared" si="3"/>
        <v>24</v>
      </c>
      <c r="N34" s="84"/>
    </row>
    <row r="35" spans="1:14" ht="15.75" x14ac:dyDescent="0.25">
      <c r="A35" s="236">
        <v>45681</v>
      </c>
      <c r="B35" s="76">
        <f t="shared" si="6"/>
        <v>45681</v>
      </c>
      <c r="C35" s="154" t="s">
        <v>261</v>
      </c>
      <c r="D35" s="244" t="s">
        <v>328</v>
      </c>
      <c r="E35" s="244" t="s">
        <v>269</v>
      </c>
      <c r="F35" s="155" t="s">
        <v>15</v>
      </c>
      <c r="G35" s="9"/>
      <c r="H35" s="83"/>
      <c r="I35" s="83"/>
      <c r="J35" s="7">
        <f t="shared" si="0"/>
        <v>7</v>
      </c>
      <c r="K35" s="1"/>
      <c r="M35" s="101">
        <f t="shared" si="3"/>
        <v>24</v>
      </c>
      <c r="N35" s="84"/>
    </row>
    <row r="36" spans="1:14" ht="15.75" x14ac:dyDescent="0.25">
      <c r="A36" s="236">
        <v>45682</v>
      </c>
      <c r="B36" s="76">
        <f t="shared" si="6"/>
        <v>45682</v>
      </c>
      <c r="C36" s="154" t="s">
        <v>19</v>
      </c>
      <c r="D36" s="244" t="s">
        <v>329</v>
      </c>
      <c r="E36" s="244" t="s">
        <v>318</v>
      </c>
      <c r="F36" s="155" t="s">
        <v>15</v>
      </c>
      <c r="G36" s="9"/>
      <c r="H36" s="83"/>
      <c r="I36" s="83"/>
      <c r="J36" s="7">
        <f t="shared" si="0"/>
        <v>1</v>
      </c>
      <c r="K36" s="1"/>
      <c r="M36" s="101">
        <f t="shared" si="3"/>
        <v>18</v>
      </c>
      <c r="N36" s="84"/>
    </row>
    <row r="37" spans="1:14" ht="15.75" x14ac:dyDescent="0.25">
      <c r="A37" s="236">
        <v>45683</v>
      </c>
      <c r="B37" s="76">
        <f t="shared" si="6"/>
        <v>45683</v>
      </c>
      <c r="C37" s="154" t="s">
        <v>17</v>
      </c>
      <c r="D37" s="244" t="s">
        <v>330</v>
      </c>
      <c r="E37" s="244" t="s">
        <v>312</v>
      </c>
      <c r="F37" s="155" t="s">
        <v>15</v>
      </c>
      <c r="G37" s="9"/>
      <c r="H37" s="83"/>
      <c r="I37" s="83"/>
      <c r="J37" s="7">
        <f t="shared" si="0"/>
        <v>2</v>
      </c>
      <c r="K37" s="1"/>
      <c r="M37" s="101">
        <f t="shared" si="3"/>
        <v>18</v>
      </c>
      <c r="N37" s="84"/>
    </row>
    <row r="38" spans="1:14" ht="15.75" x14ac:dyDescent="0.25">
      <c r="A38" s="236">
        <v>45684</v>
      </c>
      <c r="B38" s="76">
        <f t="shared" si="6"/>
        <v>45684</v>
      </c>
      <c r="C38" s="154" t="s">
        <v>225</v>
      </c>
      <c r="D38" s="244" t="s">
        <v>299</v>
      </c>
      <c r="E38" s="244" t="s">
        <v>272</v>
      </c>
      <c r="F38" s="155" t="s">
        <v>15</v>
      </c>
      <c r="G38" s="9"/>
      <c r="H38" s="83"/>
      <c r="I38" s="83"/>
      <c r="J38" s="7">
        <f t="shared" si="0"/>
        <v>3</v>
      </c>
      <c r="K38" s="1"/>
      <c r="M38" s="101">
        <f t="shared" si="3"/>
        <v>18</v>
      </c>
      <c r="N38" s="84"/>
    </row>
    <row r="39" spans="1:14" ht="15.75" x14ac:dyDescent="0.25">
      <c r="A39" s="236">
        <v>45685</v>
      </c>
      <c r="B39" s="76">
        <f t="shared" si="6"/>
        <v>45685</v>
      </c>
      <c r="C39" s="154" t="s">
        <v>17</v>
      </c>
      <c r="D39" s="244" t="s">
        <v>331</v>
      </c>
      <c r="E39" s="244" t="s">
        <v>280</v>
      </c>
      <c r="F39" s="155" t="s">
        <v>15</v>
      </c>
      <c r="G39" s="9"/>
      <c r="H39" s="83"/>
      <c r="I39" s="83"/>
      <c r="J39" s="7">
        <f t="shared" si="0"/>
        <v>4</v>
      </c>
      <c r="K39" s="1"/>
      <c r="M39" s="101">
        <f t="shared" si="3"/>
        <v>18</v>
      </c>
      <c r="N39" s="84"/>
    </row>
    <row r="40" spans="1:14" ht="31.5" x14ac:dyDescent="0.25">
      <c r="A40" s="236">
        <v>45686</v>
      </c>
      <c r="B40" s="76">
        <f t="shared" si="6"/>
        <v>45686</v>
      </c>
      <c r="C40" s="154" t="s">
        <v>336</v>
      </c>
      <c r="D40" s="244" t="s">
        <v>332</v>
      </c>
      <c r="E40" s="244" t="s">
        <v>297</v>
      </c>
      <c r="F40" s="155" t="s">
        <v>15</v>
      </c>
      <c r="G40" s="9"/>
      <c r="H40" s="83"/>
      <c r="I40" s="83"/>
      <c r="J40" s="7">
        <f t="shared" si="0"/>
        <v>5</v>
      </c>
      <c r="K40" s="1"/>
      <c r="M40" s="101">
        <f t="shared" si="3"/>
        <v>18</v>
      </c>
      <c r="N40" s="84"/>
    </row>
    <row r="41" spans="1:14" ht="15.75" x14ac:dyDescent="0.25">
      <c r="A41" s="236">
        <v>45687</v>
      </c>
      <c r="B41" s="76">
        <f t="shared" si="6"/>
        <v>45687</v>
      </c>
      <c r="C41" s="154" t="s">
        <v>19</v>
      </c>
      <c r="D41" s="244" t="s">
        <v>300</v>
      </c>
      <c r="E41" s="244" t="s">
        <v>269</v>
      </c>
      <c r="F41" s="155" t="s">
        <v>15</v>
      </c>
      <c r="G41" s="1"/>
      <c r="H41" s="83"/>
      <c r="I41" s="83"/>
      <c r="J41" s="7">
        <f t="shared" si="0"/>
        <v>6</v>
      </c>
      <c r="K41" s="1"/>
      <c r="M41" s="101">
        <f t="shared" si="3"/>
        <v>24</v>
      </c>
      <c r="N41" s="84"/>
    </row>
    <row r="42" spans="1:14" ht="15.75" x14ac:dyDescent="0.25">
      <c r="A42" s="236">
        <v>45688</v>
      </c>
      <c r="B42" s="76">
        <f t="shared" si="6"/>
        <v>45688</v>
      </c>
      <c r="C42" s="154" t="s">
        <v>14</v>
      </c>
      <c r="D42" s="244" t="s">
        <v>296</v>
      </c>
      <c r="E42" s="244" t="s">
        <v>282</v>
      </c>
      <c r="F42" s="155" t="s">
        <v>15</v>
      </c>
      <c r="G42" s="1"/>
      <c r="H42" s="83"/>
      <c r="I42" s="83"/>
      <c r="J42" s="7" t="e">
        <f>WEEKDAY(#REF!)</f>
        <v>#REF!</v>
      </c>
      <c r="K42" s="1"/>
      <c r="M42" s="101" t="e">
        <f t="shared" si="3"/>
        <v>#REF!</v>
      </c>
    </row>
    <row r="43" spans="1:14" ht="15.75" x14ac:dyDescent="0.25">
      <c r="A43" s="180"/>
      <c r="B43" s="76"/>
      <c r="C43" s="154"/>
      <c r="D43" s="189"/>
      <c r="E43" s="189"/>
      <c r="F43" s="169"/>
      <c r="G43" s="1"/>
      <c r="H43" s="83"/>
      <c r="I43" s="83"/>
      <c r="J43" s="1"/>
      <c r="K43" s="1"/>
    </row>
    <row r="44" spans="1:14" ht="15.75" x14ac:dyDescent="0.25">
      <c r="A44" s="180"/>
      <c r="B44" s="76"/>
      <c r="C44" s="154"/>
      <c r="D44" s="166"/>
      <c r="E44" s="166"/>
      <c r="F44" s="169"/>
      <c r="G44" s="1"/>
      <c r="H44" s="83"/>
      <c r="I44" s="83"/>
      <c r="J44" s="1"/>
      <c r="K44" s="1"/>
    </row>
    <row r="45" spans="1:14" ht="16.5" thickBot="1" x14ac:dyDescent="0.3">
      <c r="A45" s="171"/>
      <c r="B45" s="78"/>
      <c r="C45" s="187"/>
      <c r="D45" s="188"/>
      <c r="E45" s="188"/>
      <c r="F45" s="170"/>
      <c r="G45" s="1"/>
      <c r="H45" s="83"/>
      <c r="I45" s="83"/>
      <c r="J45" s="1"/>
      <c r="K45" s="1"/>
    </row>
    <row r="46" spans="1:14" ht="15.75" x14ac:dyDescent="0.25">
      <c r="A46" s="1"/>
      <c r="B46" s="1"/>
      <c r="C46" s="81"/>
      <c r="D46" s="2"/>
      <c r="E46" s="2"/>
      <c r="F46" s="1"/>
      <c r="G46" s="1"/>
      <c r="H46" s="83"/>
      <c r="I46" s="83"/>
      <c r="J46" s="1"/>
      <c r="K46" s="1"/>
    </row>
    <row r="47" spans="1:14" ht="15.75" x14ac:dyDescent="0.25">
      <c r="A47" s="1" t="s">
        <v>31</v>
      </c>
      <c r="B47" s="1"/>
      <c r="C47" s="81"/>
      <c r="D47" s="2"/>
      <c r="E47" s="2" t="s">
        <v>32</v>
      </c>
      <c r="F47" s="1"/>
      <c r="G47" s="1"/>
      <c r="H47" s="83"/>
      <c r="I47" s="83"/>
      <c r="J47" s="1"/>
      <c r="K47" s="1"/>
    </row>
    <row r="48" spans="1:14" ht="15.75" x14ac:dyDescent="0.25">
      <c r="A48" s="1" t="s">
        <v>257</v>
      </c>
      <c r="B48" s="1"/>
      <c r="C48" s="81"/>
      <c r="D48" s="2"/>
      <c r="E48" s="2" t="s">
        <v>258</v>
      </c>
      <c r="F48" s="1"/>
      <c r="G48" s="1"/>
      <c r="H48" s="83"/>
      <c r="I48" s="83"/>
      <c r="J48" s="1"/>
      <c r="K48" s="1"/>
    </row>
    <row r="49" spans="1:12" ht="15.75" x14ac:dyDescent="0.25">
      <c r="A49" s="1"/>
      <c r="B49" s="1"/>
      <c r="C49" s="81"/>
      <c r="D49" s="2"/>
      <c r="E49" s="2"/>
      <c r="F49" s="1"/>
      <c r="G49" s="1"/>
      <c r="H49" s="83"/>
      <c r="I49" s="83"/>
      <c r="J49" s="1"/>
      <c r="K49" s="1"/>
      <c r="L49" s="1"/>
    </row>
    <row r="50" spans="1:12" ht="15.75" x14ac:dyDescent="0.25">
      <c r="A50" s="1"/>
      <c r="B50" s="1"/>
      <c r="C50" s="81"/>
      <c r="D50" s="2"/>
      <c r="E50" s="2"/>
      <c r="F50" s="1"/>
      <c r="G50" s="1"/>
      <c r="H50" s="83"/>
      <c r="I50" s="83"/>
      <c r="J50" s="1"/>
      <c r="K50" s="1"/>
      <c r="L50" s="1"/>
    </row>
    <row r="51" spans="1:12" ht="15.75" x14ac:dyDescent="0.25">
      <c r="A51" s="1"/>
      <c r="B51" s="1"/>
      <c r="C51" s="81"/>
      <c r="D51" s="2"/>
      <c r="E51" s="2"/>
      <c r="F51" s="1"/>
      <c r="G51" s="1"/>
      <c r="H51" s="83"/>
      <c r="I51" s="83"/>
      <c r="J51" s="1"/>
      <c r="K51" s="1"/>
      <c r="L51" s="1"/>
    </row>
    <row r="52" spans="1:12" ht="15.75" x14ac:dyDescent="0.25">
      <c r="A52" s="1"/>
      <c r="B52" s="1"/>
      <c r="C52" s="81"/>
      <c r="D52" s="2"/>
      <c r="E52" s="2"/>
      <c r="F52" s="1"/>
      <c r="G52" s="1"/>
      <c r="H52" s="83"/>
      <c r="I52" s="83"/>
      <c r="J52" s="1"/>
      <c r="K52" s="1"/>
      <c r="L52" s="1"/>
    </row>
    <row r="53" spans="1:12" ht="15.75" x14ac:dyDescent="0.25">
      <c r="A53" s="1"/>
      <c r="B53" s="1"/>
      <c r="C53" s="81"/>
      <c r="D53" s="2"/>
      <c r="E53" s="2"/>
      <c r="F53" s="1"/>
      <c r="G53" s="1"/>
      <c r="H53" s="83"/>
      <c r="I53" s="83"/>
      <c r="J53" s="1"/>
      <c r="K53" s="1"/>
      <c r="L53" s="1"/>
    </row>
    <row r="54" spans="1:12" ht="15.75" x14ac:dyDescent="0.25">
      <c r="A54" s="1"/>
      <c r="B54" s="1"/>
      <c r="C54" s="81"/>
      <c r="D54" s="2"/>
      <c r="E54" s="2"/>
      <c r="F54" s="1"/>
      <c r="G54" s="1"/>
      <c r="H54" s="83"/>
      <c r="I54" s="83"/>
      <c r="J54" s="1"/>
      <c r="K54" s="1"/>
      <c r="L54" s="1"/>
    </row>
    <row r="55" spans="1:12" ht="15.75" x14ac:dyDescent="0.25">
      <c r="A55" s="1"/>
      <c r="B55" s="1"/>
      <c r="C55" s="81"/>
      <c r="D55" s="2"/>
      <c r="E55" s="2"/>
      <c r="F55" s="1"/>
      <c r="G55" s="1"/>
      <c r="H55" s="83"/>
      <c r="I55" s="83"/>
      <c r="J55" s="1"/>
      <c r="K55" s="1"/>
      <c r="L55" s="1"/>
    </row>
    <row r="56" spans="1:12" ht="15.75" x14ac:dyDescent="0.25">
      <c r="A56" s="1"/>
      <c r="B56" s="1"/>
      <c r="C56" s="81"/>
      <c r="D56" s="2"/>
      <c r="E56" s="2"/>
      <c r="F56" s="1"/>
      <c r="G56" s="1"/>
      <c r="H56" s="83"/>
      <c r="I56" s="83"/>
      <c r="J56" s="1"/>
      <c r="K56" s="1"/>
      <c r="L56" s="1"/>
    </row>
    <row r="57" spans="1:12" ht="15.75" x14ac:dyDescent="0.25">
      <c r="A57" s="1"/>
      <c r="B57" s="1"/>
      <c r="C57" s="81"/>
      <c r="D57" s="2"/>
      <c r="E57" s="2"/>
      <c r="F57" s="1"/>
      <c r="G57" s="1"/>
      <c r="H57" s="83"/>
      <c r="I57" s="83"/>
      <c r="J57" s="1"/>
      <c r="K57" s="1"/>
      <c r="L57" s="1"/>
    </row>
    <row r="58" spans="1:12" ht="15.75" x14ac:dyDescent="0.25">
      <c r="A58" s="1"/>
      <c r="B58" s="1"/>
      <c r="C58" s="81"/>
      <c r="D58" s="2"/>
      <c r="E58" s="2"/>
      <c r="F58" s="1"/>
      <c r="G58" s="1"/>
      <c r="H58" s="83"/>
      <c r="I58" s="83"/>
      <c r="J58" s="1"/>
      <c r="K58" s="1"/>
      <c r="L58" s="1"/>
    </row>
    <row r="59" spans="1:12" ht="15.75" x14ac:dyDescent="0.25">
      <c r="A59" s="1"/>
      <c r="B59" s="1"/>
      <c r="C59" s="81"/>
      <c r="D59" s="2"/>
      <c r="E59" s="2"/>
      <c r="F59" s="1"/>
      <c r="G59" s="1"/>
      <c r="H59" s="83"/>
      <c r="I59" s="83"/>
      <c r="J59" s="1"/>
      <c r="K59" s="1"/>
      <c r="L59" s="1"/>
    </row>
    <row r="60" spans="1:12" ht="15.75" x14ac:dyDescent="0.25">
      <c r="A60" s="1"/>
      <c r="B60" s="1"/>
      <c r="C60" s="81"/>
      <c r="D60" s="2"/>
      <c r="E60" s="2"/>
      <c r="F60" s="1"/>
      <c r="G60" s="1"/>
      <c r="H60" s="83"/>
      <c r="I60" s="83"/>
      <c r="J60" s="1"/>
      <c r="K60" s="1"/>
      <c r="L60" s="1"/>
    </row>
    <row r="61" spans="1:12" ht="15.75" x14ac:dyDescent="0.25">
      <c r="A61" s="1"/>
      <c r="B61" s="1"/>
      <c r="C61" s="81"/>
      <c r="D61" s="2"/>
      <c r="E61" s="2"/>
      <c r="F61" s="1"/>
      <c r="G61" s="1"/>
      <c r="H61" s="83"/>
      <c r="I61" s="83"/>
      <c r="J61" s="1"/>
      <c r="K61" s="1"/>
      <c r="L61" s="1"/>
    </row>
    <row r="62" spans="1:12" ht="15.75" x14ac:dyDescent="0.25">
      <c r="A62" s="1"/>
      <c r="B62" s="1"/>
      <c r="C62" s="81"/>
      <c r="D62" s="2"/>
      <c r="E62" s="2"/>
      <c r="F62" s="1"/>
      <c r="G62" s="1"/>
      <c r="H62" s="83"/>
      <c r="I62" s="83"/>
      <c r="J62" s="1"/>
      <c r="K62" s="1"/>
      <c r="L62" s="1"/>
    </row>
    <row r="63" spans="1:12" ht="15.75" x14ac:dyDescent="0.25">
      <c r="A63" s="1"/>
      <c r="B63" s="1"/>
      <c r="C63" s="81"/>
      <c r="D63" s="2"/>
      <c r="E63" s="2"/>
      <c r="F63" s="1"/>
      <c r="G63" s="1"/>
      <c r="H63" s="83"/>
      <c r="I63" s="83"/>
      <c r="J63" s="1"/>
      <c r="K63" s="1"/>
      <c r="L63" s="1"/>
    </row>
    <row r="64" spans="1:12" ht="15.75" x14ac:dyDescent="0.25">
      <c r="A64" s="1"/>
      <c r="B64" s="1"/>
      <c r="C64" s="81"/>
      <c r="D64" s="2"/>
      <c r="E64" s="2"/>
      <c r="F64" s="1"/>
      <c r="G64" s="1"/>
      <c r="H64" s="83"/>
      <c r="I64" s="83"/>
      <c r="J64" s="1"/>
      <c r="K64" s="1"/>
      <c r="L64" s="1"/>
    </row>
    <row r="65" spans="1:12" ht="15.75" x14ac:dyDescent="0.25">
      <c r="A65" s="1"/>
      <c r="B65" s="1"/>
      <c r="C65" s="81"/>
      <c r="D65" s="2"/>
      <c r="E65" s="2"/>
      <c r="F65" s="1"/>
      <c r="G65" s="1"/>
      <c r="H65" s="83"/>
      <c r="I65" s="83"/>
      <c r="J65" s="1"/>
      <c r="K65" s="1"/>
      <c r="L65" s="1"/>
    </row>
    <row r="66" spans="1:12" ht="15.75" x14ac:dyDescent="0.25">
      <c r="A66" s="1"/>
      <c r="B66" s="1"/>
      <c r="C66" s="81"/>
      <c r="D66" s="2"/>
      <c r="E66" s="2"/>
      <c r="F66" s="1"/>
      <c r="G66" s="1"/>
      <c r="H66" s="83"/>
      <c r="I66" s="83"/>
      <c r="J66" s="1"/>
      <c r="K66" s="1"/>
      <c r="L66" s="1"/>
    </row>
    <row r="67" spans="1:12" ht="15.75" x14ac:dyDescent="0.25">
      <c r="A67" s="1"/>
      <c r="B67" s="1"/>
      <c r="C67" s="81"/>
      <c r="D67" s="2"/>
      <c r="E67" s="2"/>
      <c r="F67" s="1"/>
      <c r="G67" s="1"/>
      <c r="H67" s="83"/>
      <c r="I67" s="83"/>
      <c r="J67" s="1"/>
      <c r="K67" s="1"/>
      <c r="L67" s="1"/>
    </row>
    <row r="68" spans="1:12" ht="15.75" x14ac:dyDescent="0.25">
      <c r="A68" s="1"/>
      <c r="B68" s="1"/>
      <c r="C68" s="81"/>
      <c r="D68" s="2"/>
      <c r="E68" s="2"/>
      <c r="F68" s="1"/>
      <c r="G68" s="1"/>
      <c r="H68" s="83"/>
      <c r="I68" s="83"/>
      <c r="J68" s="1"/>
      <c r="K68" s="1"/>
      <c r="L68" s="1"/>
    </row>
    <row r="69" spans="1:12" ht="15.75" x14ac:dyDescent="0.25">
      <c r="A69" s="1"/>
      <c r="B69" s="1"/>
      <c r="C69" s="81"/>
      <c r="D69" s="2"/>
      <c r="E69" s="2"/>
      <c r="F69" s="1"/>
      <c r="G69" s="1"/>
      <c r="H69" s="83"/>
      <c r="I69" s="83"/>
      <c r="J69" s="1"/>
      <c r="K69" s="1"/>
      <c r="L69" s="1"/>
    </row>
    <row r="70" spans="1:12" ht="15.75" x14ac:dyDescent="0.25">
      <c r="A70" s="1"/>
      <c r="B70" s="1"/>
      <c r="C70" s="81"/>
      <c r="D70" s="2"/>
      <c r="E70" s="2"/>
      <c r="F70" s="1"/>
      <c r="G70" s="1"/>
      <c r="H70" s="83"/>
      <c r="I70" s="83"/>
      <c r="J70" s="1"/>
      <c r="K70" s="1"/>
      <c r="L70" s="1"/>
    </row>
    <row r="71" spans="1:12" ht="15.75" x14ac:dyDescent="0.25">
      <c r="A71" s="1"/>
      <c r="B71" s="1"/>
      <c r="C71" s="81"/>
      <c r="D71" s="2"/>
      <c r="E71" s="2"/>
      <c r="F71" s="1"/>
      <c r="G71" s="1"/>
      <c r="H71" s="83"/>
      <c r="I71" s="83"/>
      <c r="J71" s="1"/>
      <c r="K71" s="1"/>
      <c r="L71" s="1"/>
    </row>
    <row r="72" spans="1:12" ht="15.75" x14ac:dyDescent="0.25">
      <c r="A72" s="1"/>
      <c r="B72" s="1"/>
      <c r="C72" s="81"/>
      <c r="D72" s="2"/>
      <c r="E72" s="2"/>
      <c r="F72" s="1"/>
      <c r="G72" s="1"/>
      <c r="H72" s="83"/>
      <c r="I72" s="83"/>
      <c r="J72" s="1"/>
      <c r="K72" s="1"/>
      <c r="L72" s="1"/>
    </row>
    <row r="73" spans="1:12" ht="15.75" x14ac:dyDescent="0.25">
      <c r="A73" s="1"/>
      <c r="B73" s="1"/>
      <c r="C73" s="81"/>
      <c r="D73" s="2"/>
      <c r="E73" s="2"/>
      <c r="F73" s="1"/>
      <c r="G73" s="1"/>
      <c r="H73" s="83"/>
      <c r="I73" s="83"/>
      <c r="J73" s="1"/>
      <c r="K73" s="1"/>
      <c r="L73" s="1"/>
    </row>
    <row r="74" spans="1:12" ht="15.75" x14ac:dyDescent="0.25">
      <c r="A74" s="1"/>
      <c r="B74" s="1"/>
      <c r="C74" s="81"/>
      <c r="D74" s="2"/>
      <c r="E74" s="2"/>
      <c r="F74" s="1"/>
      <c r="G74" s="1"/>
      <c r="H74" s="83"/>
      <c r="I74" s="83"/>
      <c r="J74" s="1"/>
      <c r="K74" s="1"/>
      <c r="L74" s="1"/>
    </row>
    <row r="75" spans="1:12" ht="15.75" x14ac:dyDescent="0.25">
      <c r="A75" s="1"/>
      <c r="B75" s="1"/>
      <c r="C75" s="81"/>
      <c r="D75" s="2"/>
      <c r="E75" s="2"/>
      <c r="F75" s="1"/>
      <c r="G75" s="1"/>
      <c r="H75" s="83"/>
      <c r="I75" s="83"/>
      <c r="J75" s="1"/>
      <c r="K75" s="1"/>
      <c r="L75" s="1"/>
    </row>
    <row r="76" spans="1:12" ht="15.75" x14ac:dyDescent="0.25">
      <c r="A76" s="1"/>
      <c r="B76" s="1"/>
      <c r="C76" s="81"/>
      <c r="D76" s="2"/>
      <c r="E76" s="2"/>
      <c r="F76" s="1"/>
      <c r="G76" s="1"/>
      <c r="H76" s="83"/>
      <c r="I76" s="83"/>
      <c r="J76" s="1"/>
      <c r="K76" s="1"/>
      <c r="L76" s="1"/>
    </row>
    <row r="77" spans="1:12" ht="15.75" x14ac:dyDescent="0.25">
      <c r="A77" s="1"/>
      <c r="B77" s="1"/>
      <c r="C77" s="81"/>
      <c r="D77" s="2"/>
      <c r="E77" s="2"/>
      <c r="F77" s="1"/>
      <c r="G77" s="1"/>
      <c r="H77" s="83"/>
      <c r="I77" s="83"/>
      <c r="J77" s="1"/>
      <c r="K77" s="1"/>
      <c r="L77" s="1"/>
    </row>
    <row r="78" spans="1:12" ht="15.75" x14ac:dyDescent="0.25">
      <c r="A78" s="1"/>
      <c r="B78" s="1"/>
      <c r="C78" s="81"/>
      <c r="D78" s="2"/>
      <c r="E78" s="2"/>
      <c r="F78" s="1"/>
      <c r="G78" s="1"/>
      <c r="H78" s="83"/>
      <c r="I78" s="83"/>
      <c r="J78" s="1"/>
      <c r="K78" s="1"/>
      <c r="L78" s="1"/>
    </row>
    <row r="79" spans="1:12" ht="15.75" x14ac:dyDescent="0.25">
      <c r="A79" s="1"/>
      <c r="B79" s="1"/>
      <c r="C79" s="81"/>
      <c r="D79" s="2"/>
      <c r="E79" s="2"/>
      <c r="F79" s="1"/>
      <c r="G79" s="1"/>
      <c r="H79" s="83"/>
      <c r="I79" s="83"/>
      <c r="J79" s="1"/>
      <c r="K79" s="1"/>
      <c r="L79" s="1"/>
    </row>
    <row r="80" spans="1:12" ht="15.75" x14ac:dyDescent="0.25">
      <c r="A80" s="1"/>
      <c r="B80" s="1"/>
      <c r="C80" s="81"/>
      <c r="D80" s="2"/>
      <c r="E80" s="2"/>
      <c r="F80" s="1"/>
      <c r="G80" s="1"/>
      <c r="H80" s="83"/>
      <c r="I80" s="83"/>
      <c r="J80" s="1"/>
      <c r="K80" s="1"/>
      <c r="L80" s="1"/>
    </row>
    <row r="81" spans="1:12" ht="15.75" x14ac:dyDescent="0.25">
      <c r="A81" s="1"/>
      <c r="B81" s="1"/>
      <c r="C81" s="81"/>
      <c r="D81" s="2"/>
      <c r="E81" s="2"/>
      <c r="F81" s="1"/>
      <c r="G81" s="1"/>
      <c r="H81" s="83"/>
      <c r="I81" s="83"/>
      <c r="J81" s="1"/>
      <c r="K81" s="1"/>
      <c r="L81" s="1"/>
    </row>
    <row r="82" spans="1:12" ht="15.75" x14ac:dyDescent="0.25">
      <c r="A82" s="1"/>
      <c r="B82" s="1"/>
      <c r="C82" s="81"/>
      <c r="D82" s="2"/>
      <c r="E82" s="2"/>
      <c r="F82" s="1"/>
      <c r="G82" s="1"/>
      <c r="H82" s="83"/>
      <c r="I82" s="83"/>
      <c r="J82" s="1"/>
      <c r="K82" s="1"/>
      <c r="L82" s="1"/>
    </row>
    <row r="83" spans="1:12" ht="15.75" x14ac:dyDescent="0.25">
      <c r="A83" s="1"/>
      <c r="B83" s="1"/>
      <c r="C83" s="81"/>
      <c r="D83" s="2"/>
      <c r="E83" s="2"/>
      <c r="F83" s="1"/>
      <c r="G83" s="1"/>
      <c r="H83" s="83"/>
      <c r="I83" s="83"/>
      <c r="J83" s="1"/>
      <c r="K83" s="1"/>
      <c r="L83" s="1"/>
    </row>
    <row r="84" spans="1:12" ht="15.75" x14ac:dyDescent="0.25">
      <c r="A84" s="1"/>
      <c r="B84" s="1"/>
      <c r="C84" s="81"/>
      <c r="D84" s="2"/>
      <c r="E84" s="2"/>
      <c r="F84" s="1"/>
      <c r="G84" s="1"/>
      <c r="H84" s="83"/>
      <c r="I84" s="83"/>
      <c r="J84" s="1"/>
      <c r="K84" s="1"/>
      <c r="L84" s="1"/>
    </row>
    <row r="85" spans="1:12" ht="15.75" x14ac:dyDescent="0.25">
      <c r="A85" s="1"/>
      <c r="B85" s="1"/>
      <c r="C85" s="81"/>
      <c r="D85" s="2"/>
      <c r="E85" s="2"/>
      <c r="F85" s="1"/>
      <c r="G85" s="1"/>
      <c r="H85" s="83"/>
      <c r="I85" s="83"/>
      <c r="J85" s="1"/>
      <c r="K85" s="1"/>
      <c r="L85" s="1"/>
    </row>
    <row r="86" spans="1:12" ht="15.75" x14ac:dyDescent="0.25">
      <c r="A86" s="1"/>
      <c r="B86" s="1"/>
      <c r="C86" s="81"/>
      <c r="D86" s="2"/>
      <c r="E86" s="2"/>
      <c r="F86" s="1"/>
      <c r="G86" s="1"/>
      <c r="H86" s="83"/>
      <c r="I86" s="83"/>
      <c r="J86" s="1"/>
      <c r="K86" s="1"/>
      <c r="L86" s="1"/>
    </row>
    <row r="87" spans="1:12" ht="15.75" x14ac:dyDescent="0.25">
      <c r="A87" s="1"/>
      <c r="B87" s="1"/>
      <c r="C87" s="81"/>
      <c r="D87" s="2"/>
      <c r="E87" s="2"/>
      <c r="F87" s="1"/>
      <c r="G87" s="1"/>
      <c r="H87" s="83"/>
      <c r="I87" s="83"/>
      <c r="J87" s="1"/>
      <c r="K87" s="1"/>
      <c r="L87" s="1"/>
    </row>
    <row r="88" spans="1:12" ht="15.75" x14ac:dyDescent="0.25">
      <c r="A88" s="1"/>
      <c r="B88" s="1"/>
      <c r="C88" s="81"/>
      <c r="D88" s="2"/>
      <c r="E88" s="2"/>
      <c r="F88" s="1"/>
      <c r="G88" s="1"/>
      <c r="H88" s="83"/>
      <c r="I88" s="83"/>
      <c r="J88" s="1"/>
      <c r="K88" s="1"/>
      <c r="L88" s="1"/>
    </row>
    <row r="89" spans="1:12" ht="15.75" x14ac:dyDescent="0.25">
      <c r="A89" s="1"/>
      <c r="B89" s="1"/>
      <c r="C89" s="81"/>
      <c r="D89" s="2"/>
      <c r="E89" s="2"/>
      <c r="F89" s="1"/>
      <c r="G89" s="1"/>
      <c r="H89" s="83"/>
      <c r="I89" s="83"/>
      <c r="J89" s="1"/>
      <c r="K89" s="1"/>
      <c r="L89" s="1"/>
    </row>
    <row r="90" spans="1:12" ht="15.75" x14ac:dyDescent="0.25">
      <c r="A90" s="1"/>
      <c r="B90" s="1"/>
      <c r="C90" s="81"/>
      <c r="D90" s="2"/>
      <c r="E90" s="2"/>
      <c r="F90" s="1"/>
      <c r="G90" s="1"/>
      <c r="H90" s="83"/>
      <c r="I90" s="83"/>
      <c r="J90" s="1"/>
      <c r="K90" s="1"/>
      <c r="L90" s="1"/>
    </row>
    <row r="91" spans="1:12" ht="15.75" x14ac:dyDescent="0.25">
      <c r="A91" s="1"/>
      <c r="B91" s="1"/>
      <c r="C91" s="81"/>
      <c r="D91" s="2"/>
      <c r="E91" s="2"/>
      <c r="F91" s="1"/>
      <c r="G91" s="1"/>
      <c r="H91" s="83"/>
      <c r="I91" s="83"/>
      <c r="J91" s="1"/>
      <c r="K91" s="1"/>
      <c r="L91" s="1"/>
    </row>
    <row r="92" spans="1:12" ht="15.75" x14ac:dyDescent="0.25">
      <c r="A92" s="1"/>
      <c r="B92" s="1"/>
      <c r="C92" s="81"/>
      <c r="D92" s="2"/>
      <c r="E92" s="2"/>
      <c r="F92" s="1"/>
      <c r="G92" s="1"/>
      <c r="H92" s="83"/>
      <c r="I92" s="83"/>
      <c r="J92" s="1"/>
      <c r="K92" s="1"/>
      <c r="L92" s="1"/>
    </row>
    <row r="93" spans="1:12" ht="15.75" x14ac:dyDescent="0.25">
      <c r="A93" s="1"/>
      <c r="B93" s="1"/>
      <c r="C93" s="81"/>
      <c r="D93" s="2"/>
      <c r="E93" s="2"/>
      <c r="F93" s="1"/>
      <c r="G93" s="1"/>
      <c r="H93" s="83"/>
      <c r="I93" s="83"/>
      <c r="J93" s="1"/>
      <c r="K93" s="1"/>
      <c r="L93" s="1"/>
    </row>
    <row r="94" spans="1:12" ht="15.75" x14ac:dyDescent="0.25">
      <c r="A94" s="1"/>
      <c r="B94" s="1"/>
      <c r="C94" s="81"/>
      <c r="D94" s="2"/>
      <c r="E94" s="2"/>
      <c r="F94" s="1"/>
      <c r="G94" s="1"/>
      <c r="H94" s="83"/>
      <c r="I94" s="83"/>
      <c r="J94" s="1"/>
      <c r="K94" s="1"/>
      <c r="L94" s="1"/>
    </row>
    <row r="95" spans="1:12" ht="15.75" x14ac:dyDescent="0.25">
      <c r="A95" s="1"/>
      <c r="B95" s="1"/>
      <c r="C95" s="81"/>
      <c r="D95" s="2"/>
      <c r="E95" s="2"/>
      <c r="F95" s="1"/>
      <c r="G95" s="1"/>
      <c r="H95" s="83"/>
      <c r="I95" s="83"/>
      <c r="J95" s="1"/>
      <c r="K95" s="1"/>
      <c r="L95" s="1"/>
    </row>
    <row r="96" spans="1:12" ht="15.75" x14ac:dyDescent="0.25">
      <c r="A96" s="1"/>
      <c r="B96" s="1"/>
      <c r="C96" s="81"/>
      <c r="D96" s="2"/>
      <c r="E96" s="2"/>
      <c r="F96" s="1"/>
      <c r="G96" s="1"/>
      <c r="H96" s="83"/>
      <c r="I96" s="83"/>
      <c r="J96" s="1"/>
      <c r="K96" s="1"/>
      <c r="L96" s="1"/>
    </row>
    <row r="97" spans="1:12" ht="15.75" x14ac:dyDescent="0.25">
      <c r="A97" s="1"/>
      <c r="B97" s="1"/>
      <c r="C97" s="81"/>
      <c r="D97" s="2"/>
      <c r="E97" s="2"/>
      <c r="F97" s="1"/>
      <c r="G97" s="1"/>
      <c r="H97" s="83"/>
      <c r="I97" s="83"/>
      <c r="J97" s="1"/>
      <c r="K97" s="1"/>
      <c r="L97" s="1"/>
    </row>
  </sheetData>
  <autoFilter ref="C11:E42"/>
  <mergeCells count="6">
    <mergeCell ref="O10:U10"/>
    <mergeCell ref="D5:E5"/>
    <mergeCell ref="A10:A11"/>
    <mergeCell ref="B10:B11"/>
    <mergeCell ref="C10:E10"/>
    <mergeCell ref="F10:F11"/>
  </mergeCells>
  <phoneticPr fontId="20" type="noConversion"/>
  <conditionalFormatting sqref="E45 E43">
    <cfRule type="duplicateValues" dxfId="90" priority="303"/>
  </conditionalFormatting>
  <dataValidations xWindow="409" yWindow="393" count="1">
    <dataValidation type="list" allowBlank="1" showInputMessage="1" prompt="ALEGETI DOCTORUL DIN LISTA" sqref="O12:O18 O20:O23 C12:C45">
      <formula1>$L$15:$L$27</formula1>
    </dataValidation>
  </dataValidations>
  <printOptions horizontalCentered="1" verticalCentered="1"/>
  <pageMargins left="0" right="0" top="0" bottom="0" header="0" footer="0"/>
  <pageSetup paperSize="9" scale="65" orientation="landscape" r:id="rId1"/>
  <ignoredErrors>
    <ignoredError sqref="T24:U24 T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topLeftCell="A10" workbookViewId="0">
      <selection activeCell="N41" sqref="N41"/>
    </sheetView>
  </sheetViews>
  <sheetFormatPr defaultColWidth="14.42578125" defaultRowHeight="15" customHeight="1" x14ac:dyDescent="0.25"/>
  <cols>
    <col min="1" max="1" width="27.42578125" customWidth="1"/>
    <col min="2" max="2" width="11.42578125" customWidth="1"/>
    <col min="3" max="3" width="28.85546875" customWidth="1"/>
    <col min="4" max="4" width="21" customWidth="1"/>
    <col min="5" max="5" width="15.42578125" customWidth="1"/>
    <col min="6" max="6" width="17.42578125" customWidth="1"/>
    <col min="7" max="8" width="8.85546875" customWidth="1"/>
    <col min="9" max="9" width="19.42578125" customWidth="1"/>
    <col min="10" max="11" width="8.85546875" customWidth="1"/>
    <col min="12" max="12" width="32.42578125" hidden="1" customWidth="1"/>
  </cols>
  <sheetData>
    <row r="1" spans="1:12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  <c r="L3" s="1"/>
    </row>
    <row r="4" spans="1:12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  <c r="L4" s="1"/>
    </row>
    <row r="5" spans="1:12" ht="15.75" customHeight="1" x14ac:dyDescent="0.25">
      <c r="A5" s="5" t="s">
        <v>33</v>
      </c>
      <c r="B5" s="1"/>
      <c r="C5" s="1"/>
      <c r="D5" s="199" t="s">
        <v>255</v>
      </c>
      <c r="E5" s="199"/>
      <c r="F5" s="199"/>
      <c r="G5" s="1"/>
      <c r="H5" s="1"/>
      <c r="I5" s="1"/>
      <c r="J5" s="1"/>
      <c r="K5" s="1"/>
      <c r="L5" s="1"/>
    </row>
    <row r="6" spans="1:12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  <c r="L8" s="1"/>
    </row>
    <row r="9" spans="1:12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customHeight="1" x14ac:dyDescent="0.25">
      <c r="A10" s="209" t="s">
        <v>7</v>
      </c>
      <c r="B10" s="211" t="s">
        <v>8</v>
      </c>
      <c r="C10" s="213" t="s">
        <v>9</v>
      </c>
      <c r="D10" s="214"/>
      <c r="E10" s="215"/>
      <c r="F10" s="216" t="s">
        <v>10</v>
      </c>
      <c r="G10" s="1"/>
      <c r="H10" s="1"/>
      <c r="I10" s="1"/>
      <c r="J10" s="1"/>
      <c r="K10" s="1"/>
      <c r="L10" s="1"/>
    </row>
    <row r="11" spans="1:12" ht="39" customHeight="1" thickBot="1" x14ac:dyDescent="0.3">
      <c r="A11" s="210"/>
      <c r="B11" s="212"/>
      <c r="C11" s="162" t="s">
        <v>11</v>
      </c>
      <c r="D11" s="138" t="s">
        <v>12</v>
      </c>
      <c r="E11" s="139" t="s">
        <v>13</v>
      </c>
      <c r="F11" s="217"/>
      <c r="G11" s="1"/>
      <c r="H11" s="1"/>
      <c r="I11" s="1"/>
      <c r="J11" s="1"/>
      <c r="K11" s="1"/>
      <c r="L11" s="1"/>
    </row>
    <row r="12" spans="1:12" ht="15.75" customHeight="1" thickBot="1" x14ac:dyDescent="0.3">
      <c r="A12" s="235">
        <v>45658</v>
      </c>
      <c r="B12" s="164">
        <f>A12</f>
        <v>45658</v>
      </c>
      <c r="C12" s="243" t="s">
        <v>248</v>
      </c>
      <c r="D12" s="143"/>
      <c r="E12" s="136"/>
      <c r="F12" s="137" t="s">
        <v>35</v>
      </c>
      <c r="G12" s="1"/>
      <c r="H12" s="4"/>
      <c r="I12" s="98"/>
      <c r="J12" s="1"/>
      <c r="K12" s="1"/>
      <c r="L12" s="13" t="s">
        <v>34</v>
      </c>
    </row>
    <row r="13" spans="1:12" ht="15.75" customHeight="1" thickBot="1" x14ac:dyDescent="0.3">
      <c r="A13" s="235">
        <v>45659</v>
      </c>
      <c r="B13" s="165">
        <f>A13</f>
        <v>45659</v>
      </c>
      <c r="C13" s="194" t="s">
        <v>135</v>
      </c>
      <c r="D13" s="91"/>
      <c r="E13" s="15"/>
      <c r="F13" s="16" t="s">
        <v>35</v>
      </c>
      <c r="G13" s="1"/>
      <c r="H13" s="4"/>
      <c r="I13" s="98"/>
      <c r="J13" s="1"/>
      <c r="K13" s="1"/>
      <c r="L13" s="14" t="s">
        <v>37</v>
      </c>
    </row>
    <row r="14" spans="1:12" ht="15.75" customHeight="1" thickBot="1" x14ac:dyDescent="0.3">
      <c r="A14" s="235">
        <v>45660</v>
      </c>
      <c r="B14" s="165">
        <f t="shared" ref="B14:B41" si="0">A14</f>
        <v>45660</v>
      </c>
      <c r="C14" s="193" t="s">
        <v>133</v>
      </c>
      <c r="D14" s="91"/>
      <c r="E14" s="15"/>
      <c r="F14" s="16" t="s">
        <v>35</v>
      </c>
      <c r="G14" s="1"/>
      <c r="H14" s="1"/>
      <c r="I14" s="99"/>
      <c r="J14" s="1"/>
      <c r="K14" s="1"/>
      <c r="L14" s="14" t="s">
        <v>39</v>
      </c>
    </row>
    <row r="15" spans="1:12" ht="15.75" customHeight="1" thickBot="1" x14ac:dyDescent="0.3">
      <c r="A15" s="235">
        <v>45661</v>
      </c>
      <c r="B15" s="165">
        <f t="shared" si="0"/>
        <v>45661</v>
      </c>
      <c r="C15" s="194" t="s">
        <v>135</v>
      </c>
      <c r="D15" s="91"/>
      <c r="E15" s="15"/>
      <c r="F15" s="16" t="s">
        <v>35</v>
      </c>
      <c r="G15" s="1"/>
      <c r="H15" s="1"/>
      <c r="I15" s="99"/>
      <c r="J15" s="1"/>
      <c r="K15" s="1"/>
      <c r="L15" s="14" t="s">
        <v>36</v>
      </c>
    </row>
    <row r="16" spans="1:12" ht="15.75" customHeight="1" thickBot="1" x14ac:dyDescent="0.3">
      <c r="A16" s="235">
        <v>45662</v>
      </c>
      <c r="B16" s="165">
        <f t="shared" si="0"/>
        <v>45662</v>
      </c>
      <c r="C16" s="194" t="s">
        <v>307</v>
      </c>
      <c r="D16" s="91"/>
      <c r="E16" s="15"/>
      <c r="F16" s="16" t="s">
        <v>35</v>
      </c>
      <c r="G16" s="1"/>
      <c r="H16" s="1"/>
      <c r="I16" s="99"/>
      <c r="J16" s="1"/>
      <c r="K16" s="1"/>
      <c r="L16" s="14" t="s">
        <v>38</v>
      </c>
    </row>
    <row r="17" spans="1:12" ht="15.75" customHeight="1" thickBot="1" x14ac:dyDescent="0.3">
      <c r="A17" s="235">
        <v>45663</v>
      </c>
      <c r="B17" s="165">
        <f t="shared" si="0"/>
        <v>45663</v>
      </c>
      <c r="C17" s="194" t="s">
        <v>133</v>
      </c>
      <c r="D17" s="91"/>
      <c r="E17" s="15"/>
      <c r="F17" s="16" t="s">
        <v>35</v>
      </c>
      <c r="G17" s="1"/>
      <c r="H17" s="1"/>
      <c r="I17" s="99"/>
      <c r="J17" s="1"/>
      <c r="K17" s="1"/>
      <c r="L17" s="14" t="s">
        <v>40</v>
      </c>
    </row>
    <row r="18" spans="1:12" ht="15.75" customHeight="1" thickBot="1" x14ac:dyDescent="0.3">
      <c r="A18" s="235">
        <v>45664</v>
      </c>
      <c r="B18" s="165">
        <f t="shared" si="0"/>
        <v>45664</v>
      </c>
      <c r="C18" s="194" t="s">
        <v>127</v>
      </c>
      <c r="D18" s="91"/>
      <c r="E18" s="15"/>
      <c r="F18" s="16" t="s">
        <v>35</v>
      </c>
      <c r="G18" s="1"/>
      <c r="H18" s="1"/>
      <c r="I18" s="99"/>
      <c r="J18" s="1"/>
      <c r="K18" s="1"/>
      <c r="L18" s="14" t="s">
        <v>34</v>
      </c>
    </row>
    <row r="19" spans="1:12" ht="15.75" customHeight="1" thickBot="1" x14ac:dyDescent="0.3">
      <c r="A19" s="235">
        <v>45665</v>
      </c>
      <c r="B19" s="165">
        <f t="shared" si="0"/>
        <v>45665</v>
      </c>
      <c r="C19" s="193" t="s">
        <v>135</v>
      </c>
      <c r="D19" s="91"/>
      <c r="E19" s="15"/>
      <c r="F19" s="16" t="s">
        <v>35</v>
      </c>
      <c r="G19" s="1"/>
      <c r="H19" s="4"/>
      <c r="I19" s="98"/>
      <c r="J19" s="1"/>
      <c r="K19" s="1"/>
      <c r="L19" s="17" t="s">
        <v>41</v>
      </c>
    </row>
    <row r="20" spans="1:12" ht="15.75" customHeight="1" thickBot="1" x14ac:dyDescent="0.3">
      <c r="A20" s="235">
        <v>45666</v>
      </c>
      <c r="B20" s="165">
        <f t="shared" si="0"/>
        <v>45666</v>
      </c>
      <c r="C20" s="193" t="s">
        <v>248</v>
      </c>
      <c r="D20" s="91"/>
      <c r="E20" s="15"/>
      <c r="F20" s="16" t="s">
        <v>35</v>
      </c>
      <c r="G20" s="1"/>
      <c r="H20" s="4"/>
      <c r="I20" s="98"/>
      <c r="J20" s="1"/>
    </row>
    <row r="21" spans="1:12" ht="15.75" customHeight="1" thickBot="1" x14ac:dyDescent="0.3">
      <c r="A21" s="235">
        <v>45667</v>
      </c>
      <c r="B21" s="165">
        <f t="shared" si="0"/>
        <v>45667</v>
      </c>
      <c r="C21" s="193" t="s">
        <v>137</v>
      </c>
      <c r="D21" s="91"/>
      <c r="E21" s="15"/>
      <c r="F21" s="16" t="s">
        <v>35</v>
      </c>
      <c r="G21" s="1"/>
      <c r="H21" s="1"/>
      <c r="I21" s="99"/>
      <c r="J21" s="1"/>
    </row>
    <row r="22" spans="1:12" ht="15.75" customHeight="1" thickBot="1" x14ac:dyDescent="0.3">
      <c r="A22" s="235">
        <v>45668</v>
      </c>
      <c r="B22" s="165">
        <f t="shared" si="0"/>
        <v>45668</v>
      </c>
      <c r="C22" s="194" t="s">
        <v>133</v>
      </c>
      <c r="D22" s="91"/>
      <c r="E22" s="15"/>
      <c r="F22" s="16" t="s">
        <v>35</v>
      </c>
      <c r="G22" s="1"/>
      <c r="H22" s="1"/>
      <c r="I22" s="99"/>
      <c r="J22" s="1"/>
    </row>
    <row r="23" spans="1:12" ht="15.75" customHeight="1" thickBot="1" x14ac:dyDescent="0.3">
      <c r="A23" s="235">
        <v>45669</v>
      </c>
      <c r="B23" s="165">
        <f t="shared" si="0"/>
        <v>45669</v>
      </c>
      <c r="C23" s="194" t="s">
        <v>137</v>
      </c>
      <c r="D23" s="91"/>
      <c r="E23" s="15"/>
      <c r="F23" s="16" t="s">
        <v>35</v>
      </c>
      <c r="G23" s="1"/>
      <c r="H23" s="1"/>
      <c r="I23" s="99"/>
      <c r="J23" s="1"/>
    </row>
    <row r="24" spans="1:12" ht="15.75" customHeight="1" thickBot="1" x14ac:dyDescent="0.3">
      <c r="A24" s="235">
        <v>45670</v>
      </c>
      <c r="B24" s="165">
        <f t="shared" si="0"/>
        <v>45670</v>
      </c>
      <c r="C24" s="193" t="s">
        <v>307</v>
      </c>
      <c r="D24" s="91"/>
      <c r="E24" s="15"/>
      <c r="F24" s="16" t="s">
        <v>35</v>
      </c>
      <c r="G24" s="1"/>
      <c r="H24" s="1"/>
      <c r="I24" s="99"/>
      <c r="J24" s="1"/>
    </row>
    <row r="25" spans="1:12" ht="15.75" customHeight="1" thickBot="1" x14ac:dyDescent="0.3">
      <c r="A25" s="235">
        <v>45671</v>
      </c>
      <c r="B25" s="165">
        <f t="shared" si="0"/>
        <v>45671</v>
      </c>
      <c r="C25" s="193" t="s">
        <v>141</v>
      </c>
      <c r="D25" s="91"/>
      <c r="E25" s="15"/>
      <c r="F25" s="16" t="s">
        <v>35</v>
      </c>
      <c r="G25" s="1"/>
      <c r="H25" s="1"/>
      <c r="I25" s="99"/>
      <c r="J25" s="1"/>
    </row>
    <row r="26" spans="1:12" ht="15.75" customHeight="1" thickBot="1" x14ac:dyDescent="0.3">
      <c r="A26" s="235">
        <v>45672</v>
      </c>
      <c r="B26" s="165">
        <f t="shared" si="0"/>
        <v>45672</v>
      </c>
      <c r="C26" s="193" t="s">
        <v>135</v>
      </c>
      <c r="D26" s="91"/>
      <c r="E26" s="15"/>
      <c r="F26" s="16" t="s">
        <v>35</v>
      </c>
      <c r="G26" s="1"/>
      <c r="H26" s="4"/>
      <c r="I26" s="98"/>
      <c r="J26" s="1"/>
    </row>
    <row r="27" spans="1:12" ht="15.75" customHeight="1" thickBot="1" x14ac:dyDescent="0.3">
      <c r="A27" s="235">
        <v>45673</v>
      </c>
      <c r="B27" s="165">
        <f t="shared" si="0"/>
        <v>45673</v>
      </c>
      <c r="C27" s="193" t="s">
        <v>268</v>
      </c>
      <c r="D27" s="91"/>
      <c r="E27" s="15"/>
      <c r="F27" s="16" t="s">
        <v>35</v>
      </c>
      <c r="G27" s="1"/>
      <c r="H27" s="4"/>
      <c r="I27" s="98"/>
      <c r="J27" s="1"/>
    </row>
    <row r="28" spans="1:12" ht="15.75" customHeight="1" thickBot="1" x14ac:dyDescent="0.3">
      <c r="A28" s="235">
        <v>45674</v>
      </c>
      <c r="B28" s="165">
        <f t="shared" si="0"/>
        <v>45674</v>
      </c>
      <c r="C28" s="193" t="s">
        <v>133</v>
      </c>
      <c r="D28" s="91"/>
      <c r="E28" s="15"/>
      <c r="F28" s="16" t="s">
        <v>35</v>
      </c>
      <c r="G28" s="1"/>
      <c r="H28" s="1"/>
      <c r="I28" s="99"/>
      <c r="J28" s="1"/>
    </row>
    <row r="29" spans="1:12" ht="15.75" customHeight="1" thickBot="1" x14ac:dyDescent="0.3">
      <c r="A29" s="235">
        <v>45675</v>
      </c>
      <c r="B29" s="165">
        <f t="shared" si="0"/>
        <v>45675</v>
      </c>
      <c r="C29" s="194" t="s">
        <v>268</v>
      </c>
      <c r="D29" s="91"/>
      <c r="E29" s="15"/>
      <c r="F29" s="16" t="s">
        <v>35</v>
      </c>
      <c r="G29" s="1"/>
      <c r="H29" s="1"/>
      <c r="I29" s="99"/>
      <c r="J29" s="1"/>
    </row>
    <row r="30" spans="1:12" ht="15.75" customHeight="1" thickBot="1" x14ac:dyDescent="0.3">
      <c r="A30" s="235">
        <v>45676</v>
      </c>
      <c r="B30" s="165">
        <f t="shared" si="0"/>
        <v>45676</v>
      </c>
      <c r="C30" s="194" t="s">
        <v>133</v>
      </c>
      <c r="D30" s="91"/>
      <c r="E30" s="15"/>
      <c r="F30" s="16" t="s">
        <v>35</v>
      </c>
      <c r="G30" s="1"/>
      <c r="H30" s="1"/>
      <c r="I30" s="99"/>
      <c r="J30" s="1"/>
    </row>
    <row r="31" spans="1:12" ht="15.75" customHeight="1" thickBot="1" x14ac:dyDescent="0.3">
      <c r="A31" s="235">
        <v>45677</v>
      </c>
      <c r="B31" s="165">
        <f t="shared" si="0"/>
        <v>45677</v>
      </c>
      <c r="C31" s="193" t="s">
        <v>137</v>
      </c>
      <c r="D31" s="91"/>
      <c r="E31" s="15"/>
      <c r="F31" s="16" t="s">
        <v>35</v>
      </c>
      <c r="G31" s="1"/>
      <c r="H31" s="1"/>
      <c r="I31" s="99"/>
      <c r="J31" s="1"/>
    </row>
    <row r="32" spans="1:12" ht="15.75" customHeight="1" thickBot="1" x14ac:dyDescent="0.3">
      <c r="A32" s="235">
        <v>45678</v>
      </c>
      <c r="B32" s="165">
        <f t="shared" si="0"/>
        <v>45678</v>
      </c>
      <c r="C32" s="193" t="s">
        <v>141</v>
      </c>
      <c r="D32" s="91"/>
      <c r="E32" s="15"/>
      <c r="F32" s="16" t="s">
        <v>35</v>
      </c>
      <c r="G32" s="1"/>
      <c r="H32" s="1"/>
      <c r="I32" s="99"/>
      <c r="J32" s="1"/>
    </row>
    <row r="33" spans="1:12" ht="15.75" customHeight="1" thickBot="1" x14ac:dyDescent="0.3">
      <c r="A33" s="235">
        <v>45679</v>
      </c>
      <c r="B33" s="165">
        <f t="shared" si="0"/>
        <v>45679</v>
      </c>
      <c r="C33" s="193" t="s">
        <v>135</v>
      </c>
      <c r="D33" s="91"/>
      <c r="E33" s="15"/>
      <c r="F33" s="16" t="s">
        <v>35</v>
      </c>
      <c r="G33" s="1"/>
      <c r="H33" s="4"/>
      <c r="I33" s="98"/>
      <c r="J33" s="1"/>
    </row>
    <row r="34" spans="1:12" ht="15.75" customHeight="1" thickBot="1" x14ac:dyDescent="0.3">
      <c r="A34" s="235">
        <v>45680</v>
      </c>
      <c r="B34" s="165">
        <f t="shared" si="0"/>
        <v>45680</v>
      </c>
      <c r="C34" s="193" t="s">
        <v>127</v>
      </c>
      <c r="D34" s="91"/>
      <c r="E34" s="15"/>
      <c r="F34" s="16" t="s">
        <v>35</v>
      </c>
      <c r="G34" s="1"/>
      <c r="H34" s="4"/>
      <c r="I34" s="98"/>
      <c r="J34" s="1"/>
    </row>
    <row r="35" spans="1:12" ht="15.75" customHeight="1" thickBot="1" x14ac:dyDescent="0.3">
      <c r="A35" s="235">
        <v>45681</v>
      </c>
      <c r="B35" s="165">
        <f t="shared" si="0"/>
        <v>45681</v>
      </c>
      <c r="C35" s="194" t="s">
        <v>307</v>
      </c>
      <c r="D35" s="91"/>
      <c r="E35" s="15"/>
      <c r="F35" s="16" t="s">
        <v>35</v>
      </c>
      <c r="G35" s="1"/>
      <c r="H35" s="1"/>
      <c r="I35" s="99"/>
      <c r="J35" s="1"/>
    </row>
    <row r="36" spans="1:12" ht="15.75" customHeight="1" thickBot="1" x14ac:dyDescent="0.3">
      <c r="A36" s="235">
        <v>45682</v>
      </c>
      <c r="B36" s="165">
        <f t="shared" si="0"/>
        <v>45682</v>
      </c>
      <c r="C36" s="194" t="s">
        <v>141</v>
      </c>
      <c r="D36" s="91"/>
      <c r="E36" s="15"/>
      <c r="F36" s="16" t="s">
        <v>35</v>
      </c>
      <c r="G36" s="1"/>
      <c r="H36" s="1"/>
      <c r="I36" s="99"/>
      <c r="J36" s="1"/>
    </row>
    <row r="37" spans="1:12" ht="15.75" customHeight="1" thickBot="1" x14ac:dyDescent="0.3">
      <c r="A37" s="235">
        <v>45683</v>
      </c>
      <c r="B37" s="165">
        <f t="shared" si="0"/>
        <v>45683</v>
      </c>
      <c r="C37" s="194" t="s">
        <v>127</v>
      </c>
      <c r="D37" s="91"/>
      <c r="E37" s="15"/>
      <c r="F37" s="16" t="s">
        <v>35</v>
      </c>
      <c r="G37" s="1"/>
      <c r="H37" s="1"/>
      <c r="I37" s="99"/>
      <c r="J37" s="1"/>
    </row>
    <row r="38" spans="1:12" ht="15.75" customHeight="1" thickBot="1" x14ac:dyDescent="0.3">
      <c r="A38" s="235">
        <v>45684</v>
      </c>
      <c r="B38" s="165">
        <f t="shared" si="0"/>
        <v>45684</v>
      </c>
      <c r="C38" s="193" t="s">
        <v>248</v>
      </c>
      <c r="D38" s="91"/>
      <c r="E38" s="15"/>
      <c r="F38" s="16" t="s">
        <v>35</v>
      </c>
      <c r="G38" s="1"/>
      <c r="H38" s="1"/>
      <c r="I38" s="99"/>
      <c r="J38" s="1"/>
    </row>
    <row r="39" spans="1:12" ht="15.75" customHeight="1" thickBot="1" x14ac:dyDescent="0.3">
      <c r="A39" s="235">
        <v>45685</v>
      </c>
      <c r="B39" s="165">
        <f t="shared" si="0"/>
        <v>45685</v>
      </c>
      <c r="C39" s="193" t="s">
        <v>135</v>
      </c>
      <c r="D39" s="91"/>
      <c r="E39" s="15"/>
      <c r="F39" s="16" t="s">
        <v>35</v>
      </c>
      <c r="G39" s="1"/>
      <c r="H39" s="1"/>
      <c r="I39" s="99"/>
      <c r="J39" s="1"/>
    </row>
    <row r="40" spans="1:12" ht="15.75" customHeight="1" thickBot="1" x14ac:dyDescent="0.3">
      <c r="A40" s="235">
        <v>45686</v>
      </c>
      <c r="B40" s="165">
        <f t="shared" si="0"/>
        <v>45686</v>
      </c>
      <c r="C40" s="193" t="s">
        <v>133</v>
      </c>
      <c r="D40" s="91"/>
      <c r="E40" s="15"/>
      <c r="F40" s="16" t="s">
        <v>35</v>
      </c>
      <c r="G40" s="1"/>
      <c r="H40" s="4"/>
      <c r="I40" s="98"/>
      <c r="J40" s="1"/>
    </row>
    <row r="41" spans="1:12" ht="15.75" customHeight="1" thickBot="1" x14ac:dyDescent="0.3">
      <c r="A41" s="235">
        <v>45687</v>
      </c>
      <c r="B41" s="165">
        <f t="shared" si="0"/>
        <v>45687</v>
      </c>
      <c r="C41" s="193" t="s">
        <v>307</v>
      </c>
      <c r="D41" s="91"/>
      <c r="E41" s="15"/>
      <c r="F41" s="16" t="s">
        <v>35</v>
      </c>
      <c r="G41" s="1"/>
      <c r="H41" s="4"/>
      <c r="I41" s="1"/>
      <c r="J41" s="1"/>
    </row>
    <row r="42" spans="1:12" ht="15.75" customHeight="1" thickBot="1" x14ac:dyDescent="0.3">
      <c r="A42" s="235">
        <v>45688</v>
      </c>
      <c r="B42" s="165">
        <f>A42</f>
        <v>45688</v>
      </c>
      <c r="C42" s="193" t="s">
        <v>137</v>
      </c>
      <c r="D42" s="144"/>
      <c r="E42" s="18"/>
      <c r="F42" s="16" t="s">
        <v>35</v>
      </c>
      <c r="G42" s="1"/>
      <c r="H42" s="1"/>
      <c r="I42" s="1"/>
      <c r="J42" s="1"/>
    </row>
    <row r="43" spans="1:12" ht="15.75" customHeight="1" x14ac:dyDescent="0.25">
      <c r="A43" s="172"/>
      <c r="B43" s="165"/>
      <c r="C43" s="190"/>
      <c r="D43" s="144"/>
      <c r="E43" s="18"/>
      <c r="F43" s="16"/>
      <c r="G43" s="1"/>
      <c r="H43" s="1"/>
      <c r="I43" s="1"/>
      <c r="J43" s="1"/>
      <c r="L43" s="1"/>
    </row>
    <row r="44" spans="1:12" ht="15.75" customHeight="1" x14ac:dyDescent="0.25">
      <c r="A44" s="172"/>
      <c r="B44" s="165"/>
      <c r="C44" s="177"/>
      <c r="D44" s="144"/>
      <c r="E44" s="18"/>
      <c r="F44" s="16"/>
      <c r="G44" s="1"/>
      <c r="H44" s="1"/>
      <c r="I44" s="1"/>
      <c r="J44" s="1"/>
      <c r="L44" s="1"/>
    </row>
    <row r="45" spans="1:12" ht="15.75" customHeight="1" thickBot="1" x14ac:dyDescent="0.3">
      <c r="A45" s="171"/>
      <c r="B45" s="181"/>
      <c r="C45" s="182"/>
      <c r="D45" s="178"/>
      <c r="E45" s="96"/>
      <c r="F45" s="168"/>
      <c r="G45" s="1"/>
      <c r="H45" s="1"/>
      <c r="I45" s="1"/>
      <c r="J45" s="1"/>
      <c r="K45" s="1"/>
      <c r="L45" s="1"/>
    </row>
    <row r="46" spans="1:12" ht="15.75" customHeight="1" x14ac:dyDescent="0.25">
      <c r="A46" s="19"/>
      <c r="B46" s="20"/>
      <c r="C46" s="1"/>
      <c r="D46" s="1"/>
      <c r="E46" s="1"/>
      <c r="F46" s="8"/>
      <c r="G46" s="1"/>
      <c r="H46" s="1"/>
      <c r="I46" s="1"/>
      <c r="J46" s="1"/>
      <c r="K46" s="1"/>
      <c r="L46" s="1"/>
    </row>
    <row r="47" spans="1:12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 x14ac:dyDescent="0.25">
      <c r="A48" s="1" t="s">
        <v>42</v>
      </c>
      <c r="B48" s="1"/>
      <c r="C48" s="1"/>
      <c r="D48" s="1"/>
      <c r="E48" s="1" t="s">
        <v>32</v>
      </c>
      <c r="F48" s="1"/>
      <c r="G48" s="1"/>
      <c r="H48" s="1"/>
      <c r="I48" s="1"/>
      <c r="J48" s="1"/>
      <c r="K48" s="1"/>
      <c r="L48" s="1"/>
    </row>
    <row r="49" spans="1:12" ht="15.75" customHeight="1" x14ac:dyDescent="0.25">
      <c r="A49" s="1" t="s">
        <v>43</v>
      </c>
      <c r="B49" s="1"/>
      <c r="C49" s="1"/>
      <c r="D49" s="1"/>
      <c r="E49" s="1" t="s">
        <v>43</v>
      </c>
      <c r="F49" s="1"/>
      <c r="G49" s="1"/>
      <c r="H49" s="1"/>
      <c r="I49" s="1"/>
      <c r="J49" s="1"/>
      <c r="K49" s="1"/>
      <c r="L49" s="1"/>
    </row>
    <row r="50" spans="1:12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</sheetData>
  <mergeCells count="5">
    <mergeCell ref="A10:A11"/>
    <mergeCell ref="B10:B11"/>
    <mergeCell ref="C10:E10"/>
    <mergeCell ref="F10:F11"/>
    <mergeCell ref="D5:F5"/>
  </mergeCells>
  <phoneticPr fontId="19" type="noConversion"/>
  <printOptions horizontalCentered="1"/>
  <pageMargins left="0.15748031496062992" right="0.15748031496062992" top="0.19685039370078741" bottom="0.19685039370078741" header="0" footer="0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7" workbookViewId="0">
      <selection activeCell="L43" sqref="L43"/>
    </sheetView>
  </sheetViews>
  <sheetFormatPr defaultColWidth="14.42578125" defaultRowHeight="15" customHeight="1" x14ac:dyDescent="0.25"/>
  <cols>
    <col min="1" max="1" width="26.28515625" customWidth="1"/>
    <col min="2" max="2" width="10.42578125" customWidth="1"/>
    <col min="3" max="3" width="37.7109375" customWidth="1"/>
    <col min="4" max="4" width="38.42578125" customWidth="1"/>
    <col min="5" max="5" width="13.42578125" customWidth="1"/>
    <col min="6" max="10" width="8.85546875" customWidth="1"/>
  </cols>
  <sheetData>
    <row r="1" spans="1:10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</row>
    <row r="4" spans="1:10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</row>
    <row r="5" spans="1:10" ht="15.75" customHeight="1" x14ac:dyDescent="0.25">
      <c r="A5" s="5" t="s">
        <v>44</v>
      </c>
      <c r="B5" s="1"/>
      <c r="C5" s="1"/>
      <c r="D5" s="1" t="s">
        <v>255</v>
      </c>
      <c r="E5" s="1"/>
      <c r="F5" s="1"/>
      <c r="G5" s="1"/>
      <c r="H5" s="1"/>
      <c r="I5" s="1"/>
      <c r="J5" s="1"/>
    </row>
    <row r="6" spans="1:10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</row>
    <row r="7" spans="1:10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</row>
    <row r="8" spans="1:10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</row>
    <row r="9" spans="1:10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customHeight="1" x14ac:dyDescent="0.25">
      <c r="A10" s="209" t="s">
        <v>7</v>
      </c>
      <c r="B10" s="211" t="s">
        <v>8</v>
      </c>
      <c r="C10" s="213" t="s">
        <v>9</v>
      </c>
      <c r="D10" s="214"/>
      <c r="E10" s="216" t="s">
        <v>10</v>
      </c>
      <c r="F10" s="1"/>
      <c r="G10" s="1"/>
      <c r="H10" s="1"/>
      <c r="I10" s="1"/>
      <c r="J10" s="1"/>
    </row>
    <row r="11" spans="1:10" ht="15.75" customHeight="1" thickBot="1" x14ac:dyDescent="0.3">
      <c r="A11" s="210"/>
      <c r="B11" s="212"/>
      <c r="C11" s="142" t="s">
        <v>11</v>
      </c>
      <c r="D11" s="138" t="s">
        <v>247</v>
      </c>
      <c r="E11" s="217"/>
      <c r="F11" s="1"/>
      <c r="G11" s="1"/>
      <c r="H11" s="1"/>
      <c r="I11" s="1"/>
      <c r="J11" s="1"/>
    </row>
    <row r="12" spans="1:10" ht="15.75" customHeight="1" thickBot="1" x14ac:dyDescent="0.3">
      <c r="A12" s="235">
        <v>45658</v>
      </c>
      <c r="B12" s="159">
        <f>A12</f>
        <v>45658</v>
      </c>
      <c r="C12" s="241" t="s">
        <v>45</v>
      </c>
      <c r="D12" s="242" t="s">
        <v>250</v>
      </c>
      <c r="E12" s="137" t="s">
        <v>47</v>
      </c>
      <c r="F12" s="1"/>
      <c r="G12" s="1"/>
      <c r="H12" s="1"/>
      <c r="I12" s="1"/>
      <c r="J12" s="1"/>
    </row>
    <row r="13" spans="1:10" ht="15.75" customHeight="1" thickBot="1" x14ac:dyDescent="0.3">
      <c r="A13" s="235">
        <v>45659</v>
      </c>
      <c r="B13" s="158">
        <f>A13</f>
        <v>45659</v>
      </c>
      <c r="C13" s="195" t="s">
        <v>52</v>
      </c>
      <c r="D13" s="192" t="s">
        <v>263</v>
      </c>
      <c r="E13" s="16" t="s">
        <v>47</v>
      </c>
      <c r="F13" s="1"/>
      <c r="G13" s="1"/>
      <c r="H13" s="1"/>
      <c r="I13" s="1"/>
      <c r="J13" s="1"/>
    </row>
    <row r="14" spans="1:10" ht="15.75" customHeight="1" thickBot="1" x14ac:dyDescent="0.3">
      <c r="A14" s="235">
        <v>45660</v>
      </c>
      <c r="B14" s="156">
        <f t="shared" ref="B14:B42" si="0">A14</f>
        <v>45660</v>
      </c>
      <c r="C14" s="196" t="s">
        <v>253</v>
      </c>
      <c r="D14" s="191" t="s">
        <v>256</v>
      </c>
      <c r="E14" s="16" t="s">
        <v>47</v>
      </c>
      <c r="F14" s="1"/>
      <c r="G14" s="1"/>
      <c r="H14" s="1"/>
      <c r="I14" s="1"/>
      <c r="J14" s="1"/>
    </row>
    <row r="15" spans="1:10" ht="15.75" customHeight="1" thickBot="1" x14ac:dyDescent="0.3">
      <c r="A15" s="235">
        <v>45661</v>
      </c>
      <c r="B15" s="156">
        <f t="shared" si="0"/>
        <v>45661</v>
      </c>
      <c r="C15" s="195" t="s">
        <v>254</v>
      </c>
      <c r="D15" s="192" t="s">
        <v>262</v>
      </c>
      <c r="E15" s="16" t="s">
        <v>47</v>
      </c>
      <c r="F15" s="1"/>
      <c r="G15" s="1"/>
      <c r="H15" s="1"/>
      <c r="I15" s="1"/>
      <c r="J15" s="1"/>
    </row>
    <row r="16" spans="1:10" ht="15.75" customHeight="1" thickBot="1" x14ac:dyDescent="0.3">
      <c r="A16" s="235">
        <v>45662</v>
      </c>
      <c r="B16" s="156">
        <f t="shared" si="0"/>
        <v>45662</v>
      </c>
      <c r="C16" s="195" t="s">
        <v>52</v>
      </c>
      <c r="D16" s="192" t="s">
        <v>266</v>
      </c>
      <c r="E16" s="16" t="s">
        <v>47</v>
      </c>
      <c r="F16" s="1"/>
      <c r="G16" s="1"/>
      <c r="H16" s="1"/>
      <c r="I16" s="1"/>
      <c r="J16" s="1"/>
    </row>
    <row r="17" spans="1:10" ht="15.75" customHeight="1" thickBot="1" x14ac:dyDescent="0.3">
      <c r="A17" s="235">
        <v>45663</v>
      </c>
      <c r="B17" s="156">
        <f t="shared" si="0"/>
        <v>45663</v>
      </c>
      <c r="C17" s="195" t="s">
        <v>45</v>
      </c>
      <c r="D17" s="192" t="s">
        <v>263</v>
      </c>
      <c r="E17" s="16" t="s">
        <v>47</v>
      </c>
      <c r="F17" s="1"/>
      <c r="G17" s="1"/>
      <c r="H17" s="1"/>
      <c r="I17" s="1"/>
      <c r="J17" s="1"/>
    </row>
    <row r="18" spans="1:10" ht="15.75" customHeight="1" thickBot="1" x14ac:dyDescent="0.3">
      <c r="A18" s="235">
        <v>45664</v>
      </c>
      <c r="B18" s="156">
        <f t="shared" si="0"/>
        <v>45664</v>
      </c>
      <c r="C18" s="195" t="s">
        <v>253</v>
      </c>
      <c r="D18" s="192" t="s">
        <v>251</v>
      </c>
      <c r="E18" s="16" t="s">
        <v>47</v>
      </c>
      <c r="F18" s="1"/>
      <c r="G18" s="1"/>
      <c r="H18" s="1"/>
      <c r="I18" s="1"/>
      <c r="J18" s="1"/>
    </row>
    <row r="19" spans="1:10" ht="15.75" customHeight="1" thickBot="1" x14ac:dyDescent="0.3">
      <c r="A19" s="235">
        <v>45665</v>
      </c>
      <c r="B19" s="156">
        <f t="shared" si="0"/>
        <v>45665</v>
      </c>
      <c r="C19" s="196" t="s">
        <v>45</v>
      </c>
      <c r="D19" s="191" t="s">
        <v>267</v>
      </c>
      <c r="E19" s="16" t="s">
        <v>47</v>
      </c>
      <c r="F19" s="1"/>
      <c r="G19" s="1"/>
      <c r="H19" s="1"/>
      <c r="I19" s="1"/>
      <c r="J19" s="1"/>
    </row>
    <row r="20" spans="1:10" ht="15.75" customHeight="1" thickBot="1" x14ac:dyDescent="0.3">
      <c r="A20" s="235">
        <v>45666</v>
      </c>
      <c r="B20" s="156">
        <f t="shared" si="0"/>
        <v>45666</v>
      </c>
      <c r="C20" s="196" t="s">
        <v>260</v>
      </c>
      <c r="D20" s="191" t="s">
        <v>276</v>
      </c>
      <c r="E20" s="16" t="s">
        <v>47</v>
      </c>
      <c r="F20" s="1"/>
      <c r="G20" s="1"/>
      <c r="H20" s="1"/>
      <c r="I20" s="1"/>
      <c r="J20" s="1"/>
    </row>
    <row r="21" spans="1:10" ht="15.75" customHeight="1" thickBot="1" x14ac:dyDescent="0.3">
      <c r="A21" s="235">
        <v>45667</v>
      </c>
      <c r="B21" s="156">
        <f t="shared" si="0"/>
        <v>45667</v>
      </c>
      <c r="C21" s="196" t="s">
        <v>254</v>
      </c>
      <c r="D21" s="191" t="s">
        <v>275</v>
      </c>
      <c r="E21" s="16" t="s">
        <v>47</v>
      </c>
      <c r="F21" s="1"/>
      <c r="G21" s="1"/>
      <c r="H21" s="1"/>
      <c r="I21" s="1"/>
      <c r="J21" s="1"/>
    </row>
    <row r="22" spans="1:10" ht="15.75" customHeight="1" thickBot="1" x14ac:dyDescent="0.3">
      <c r="A22" s="235">
        <v>45668</v>
      </c>
      <c r="B22" s="156">
        <f t="shared" si="0"/>
        <v>45668</v>
      </c>
      <c r="C22" s="195" t="s">
        <v>246</v>
      </c>
      <c r="D22" s="192" t="s">
        <v>250</v>
      </c>
      <c r="E22" s="16" t="s">
        <v>47</v>
      </c>
      <c r="F22" s="1"/>
      <c r="G22" s="1"/>
      <c r="H22" s="1"/>
      <c r="I22" s="1"/>
      <c r="J22" s="1"/>
    </row>
    <row r="23" spans="1:10" ht="15.75" customHeight="1" thickBot="1" x14ac:dyDescent="0.3">
      <c r="A23" s="235">
        <v>45669</v>
      </c>
      <c r="B23" s="157">
        <f t="shared" si="0"/>
        <v>45669</v>
      </c>
      <c r="C23" s="195" t="s">
        <v>253</v>
      </c>
      <c r="D23" s="192" t="s">
        <v>264</v>
      </c>
      <c r="E23" s="16" t="s">
        <v>47</v>
      </c>
      <c r="F23" s="1"/>
      <c r="G23" s="1"/>
      <c r="H23" s="1"/>
      <c r="I23" s="1"/>
      <c r="J23" s="1"/>
    </row>
    <row r="24" spans="1:10" ht="15.75" customHeight="1" thickBot="1" x14ac:dyDescent="0.3">
      <c r="A24" s="235">
        <v>45670</v>
      </c>
      <c r="B24" s="158">
        <f t="shared" si="0"/>
        <v>45670</v>
      </c>
      <c r="C24" s="196" t="s">
        <v>254</v>
      </c>
      <c r="D24" s="191" t="s">
        <v>256</v>
      </c>
      <c r="E24" s="16" t="s">
        <v>47</v>
      </c>
      <c r="F24" s="1"/>
      <c r="G24" s="1"/>
      <c r="H24" s="1"/>
      <c r="I24" s="1"/>
      <c r="J24" s="1"/>
    </row>
    <row r="25" spans="1:10" ht="15.75" customHeight="1" thickBot="1" x14ac:dyDescent="0.3">
      <c r="A25" s="235">
        <v>45671</v>
      </c>
      <c r="B25" s="156">
        <f t="shared" si="0"/>
        <v>45671</v>
      </c>
      <c r="C25" s="196" t="s">
        <v>260</v>
      </c>
      <c r="D25" s="191" t="s">
        <v>262</v>
      </c>
      <c r="E25" s="16" t="s">
        <v>47</v>
      </c>
      <c r="F25" s="1"/>
      <c r="G25" s="1"/>
      <c r="H25" s="1"/>
      <c r="I25" s="1"/>
      <c r="J25" s="1"/>
    </row>
    <row r="26" spans="1:10" ht="15.75" customHeight="1" thickBot="1" x14ac:dyDescent="0.3">
      <c r="A26" s="235">
        <v>45672</v>
      </c>
      <c r="B26" s="156">
        <f t="shared" si="0"/>
        <v>45672</v>
      </c>
      <c r="C26" s="196" t="s">
        <v>246</v>
      </c>
      <c r="D26" s="191" t="s">
        <v>266</v>
      </c>
      <c r="E26" s="16" t="s">
        <v>47</v>
      </c>
      <c r="F26" s="1"/>
      <c r="G26" s="1"/>
      <c r="H26" s="1"/>
      <c r="I26" s="1"/>
      <c r="J26" s="1"/>
    </row>
    <row r="27" spans="1:10" ht="15.75" customHeight="1" thickBot="1" x14ac:dyDescent="0.3">
      <c r="A27" s="235">
        <v>45673</v>
      </c>
      <c r="B27" s="156">
        <f t="shared" si="0"/>
        <v>45673</v>
      </c>
      <c r="C27" s="196" t="s">
        <v>45</v>
      </c>
      <c r="D27" s="191" t="s">
        <v>264</v>
      </c>
      <c r="E27" s="16" t="s">
        <v>47</v>
      </c>
      <c r="F27" s="1"/>
      <c r="G27" s="1"/>
      <c r="H27" s="1"/>
      <c r="I27" s="1"/>
      <c r="J27" s="1"/>
    </row>
    <row r="28" spans="1:10" ht="15.75" customHeight="1" thickBot="1" x14ac:dyDescent="0.3">
      <c r="A28" s="235">
        <v>45674</v>
      </c>
      <c r="B28" s="156">
        <f t="shared" si="0"/>
        <v>45674</v>
      </c>
      <c r="C28" s="196" t="s">
        <v>52</v>
      </c>
      <c r="D28" s="191" t="s">
        <v>251</v>
      </c>
      <c r="E28" s="16" t="s">
        <v>47</v>
      </c>
      <c r="F28" s="1"/>
      <c r="G28" s="1"/>
      <c r="H28" s="1"/>
      <c r="I28" s="1"/>
      <c r="J28" s="1"/>
    </row>
    <row r="29" spans="1:10" ht="15.75" customHeight="1" thickBot="1" x14ac:dyDescent="0.3">
      <c r="A29" s="235">
        <v>45675</v>
      </c>
      <c r="B29" s="156">
        <f t="shared" si="0"/>
        <v>45675</v>
      </c>
      <c r="C29" s="195" t="s">
        <v>254</v>
      </c>
      <c r="D29" s="192" t="s">
        <v>288</v>
      </c>
      <c r="E29" s="16" t="s">
        <v>47</v>
      </c>
      <c r="F29" s="1"/>
      <c r="G29" s="1"/>
      <c r="H29" s="1"/>
      <c r="I29" s="1"/>
      <c r="J29" s="1"/>
    </row>
    <row r="30" spans="1:10" ht="15.75" customHeight="1" thickBot="1" x14ac:dyDescent="0.3">
      <c r="A30" s="235">
        <v>45676</v>
      </c>
      <c r="B30" s="156">
        <f t="shared" si="0"/>
        <v>45676</v>
      </c>
      <c r="C30" s="195" t="s">
        <v>260</v>
      </c>
      <c r="D30" s="192" t="s">
        <v>276</v>
      </c>
      <c r="E30" s="16" t="s">
        <v>47</v>
      </c>
      <c r="F30" s="1"/>
      <c r="G30" s="1"/>
      <c r="H30" s="1"/>
      <c r="I30" s="1"/>
      <c r="J30" s="1"/>
    </row>
    <row r="31" spans="1:10" ht="15.75" customHeight="1" thickBot="1" x14ac:dyDescent="0.3">
      <c r="A31" s="235">
        <v>45677</v>
      </c>
      <c r="B31" s="156">
        <f t="shared" si="0"/>
        <v>45677</v>
      </c>
      <c r="C31" s="196" t="s">
        <v>253</v>
      </c>
      <c r="D31" s="191" t="s">
        <v>275</v>
      </c>
      <c r="E31" s="16" t="s">
        <v>47</v>
      </c>
      <c r="F31" s="1"/>
      <c r="G31" s="1"/>
      <c r="H31" s="1"/>
      <c r="I31" s="1"/>
      <c r="J31" s="1"/>
    </row>
    <row r="32" spans="1:10" ht="15.75" customHeight="1" thickBot="1" x14ac:dyDescent="0.3">
      <c r="A32" s="235">
        <v>45678</v>
      </c>
      <c r="B32" s="156">
        <f t="shared" si="0"/>
        <v>45678</v>
      </c>
      <c r="C32" s="196" t="s">
        <v>254</v>
      </c>
      <c r="D32" s="191" t="s">
        <v>250</v>
      </c>
      <c r="E32" s="16" t="s">
        <v>47</v>
      </c>
      <c r="F32" s="1"/>
      <c r="G32" s="1"/>
      <c r="H32" s="1"/>
      <c r="I32" s="1"/>
      <c r="J32" s="1"/>
    </row>
    <row r="33" spans="1:10" ht="15.75" customHeight="1" thickBot="1" x14ac:dyDescent="0.3">
      <c r="A33" s="235">
        <v>45679</v>
      </c>
      <c r="B33" s="156">
        <f t="shared" si="0"/>
        <v>45679</v>
      </c>
      <c r="C33" s="196" t="s">
        <v>48</v>
      </c>
      <c r="D33" s="191" t="s">
        <v>263</v>
      </c>
      <c r="E33" s="16" t="s">
        <v>47</v>
      </c>
      <c r="F33" s="1"/>
      <c r="G33" s="1"/>
      <c r="H33" s="1"/>
      <c r="I33" s="1"/>
      <c r="J33" s="1"/>
    </row>
    <row r="34" spans="1:10" ht="15.75" customHeight="1" thickBot="1" x14ac:dyDescent="0.3">
      <c r="A34" s="235">
        <v>45680</v>
      </c>
      <c r="B34" s="156">
        <f t="shared" si="0"/>
        <v>45680</v>
      </c>
      <c r="C34" s="196" t="s">
        <v>246</v>
      </c>
      <c r="D34" s="191" t="s">
        <v>256</v>
      </c>
      <c r="E34" s="16" t="s">
        <v>47</v>
      </c>
      <c r="F34" s="22"/>
      <c r="G34" s="22"/>
      <c r="H34" s="22"/>
      <c r="I34" s="22"/>
      <c r="J34" s="22"/>
    </row>
    <row r="35" spans="1:10" ht="15.75" customHeight="1" thickBot="1" x14ac:dyDescent="0.3">
      <c r="A35" s="235">
        <v>45681</v>
      </c>
      <c r="B35" s="156">
        <f t="shared" si="0"/>
        <v>45681</v>
      </c>
      <c r="C35" s="195" t="s">
        <v>52</v>
      </c>
      <c r="D35" s="192" t="s">
        <v>262</v>
      </c>
      <c r="E35" s="16" t="s">
        <v>47</v>
      </c>
      <c r="F35" s="1"/>
      <c r="G35" s="1"/>
      <c r="H35" s="1"/>
      <c r="I35" s="1"/>
      <c r="J35" s="1"/>
    </row>
    <row r="36" spans="1:10" ht="15.75" customHeight="1" thickBot="1" x14ac:dyDescent="0.3">
      <c r="A36" s="235">
        <v>45682</v>
      </c>
      <c r="B36" s="156">
        <f t="shared" si="0"/>
        <v>45682</v>
      </c>
      <c r="C36" s="195" t="s">
        <v>246</v>
      </c>
      <c r="D36" s="192" t="s">
        <v>266</v>
      </c>
      <c r="E36" s="16" t="s">
        <v>47</v>
      </c>
      <c r="F36" s="1"/>
      <c r="G36" s="1"/>
      <c r="H36" s="1"/>
      <c r="I36" s="1"/>
      <c r="J36" s="1"/>
    </row>
    <row r="37" spans="1:10" ht="15.75" customHeight="1" thickBot="1" x14ac:dyDescent="0.3">
      <c r="A37" s="235">
        <v>45683</v>
      </c>
      <c r="B37" s="156">
        <f t="shared" si="0"/>
        <v>45683</v>
      </c>
      <c r="C37" s="195" t="s">
        <v>52</v>
      </c>
      <c r="D37" s="192" t="s">
        <v>264</v>
      </c>
      <c r="E37" s="16" t="s">
        <v>47</v>
      </c>
      <c r="F37" s="1"/>
      <c r="G37" s="1"/>
      <c r="H37" s="1"/>
      <c r="I37" s="1"/>
      <c r="J37" s="1"/>
    </row>
    <row r="38" spans="1:10" ht="15.75" customHeight="1" thickBot="1" x14ac:dyDescent="0.3">
      <c r="A38" s="235">
        <v>45684</v>
      </c>
      <c r="B38" s="156">
        <f t="shared" si="0"/>
        <v>45684</v>
      </c>
      <c r="C38" s="196" t="s">
        <v>260</v>
      </c>
      <c r="D38" s="191" t="s">
        <v>251</v>
      </c>
      <c r="E38" s="16" t="s">
        <v>47</v>
      </c>
      <c r="F38" s="1"/>
      <c r="G38" s="1"/>
      <c r="H38" s="1"/>
      <c r="I38" s="1"/>
      <c r="J38" s="1"/>
    </row>
    <row r="39" spans="1:10" ht="15.75" customHeight="1" thickBot="1" x14ac:dyDescent="0.3">
      <c r="A39" s="235">
        <v>45685</v>
      </c>
      <c r="B39" s="156">
        <f t="shared" si="0"/>
        <v>45685</v>
      </c>
      <c r="C39" s="196" t="s">
        <v>253</v>
      </c>
      <c r="D39" s="191" t="s">
        <v>267</v>
      </c>
      <c r="E39" s="16" t="s">
        <v>47</v>
      </c>
      <c r="F39" s="1"/>
      <c r="G39" s="1"/>
      <c r="H39" s="1"/>
      <c r="I39" s="1"/>
      <c r="J39" s="1"/>
    </row>
    <row r="40" spans="1:10" ht="15.75" customHeight="1" thickBot="1" x14ac:dyDescent="0.3">
      <c r="A40" s="235">
        <v>45686</v>
      </c>
      <c r="B40" s="156">
        <f t="shared" si="0"/>
        <v>45686</v>
      </c>
      <c r="C40" s="196" t="s">
        <v>52</v>
      </c>
      <c r="D40" s="191" t="s">
        <v>276</v>
      </c>
      <c r="E40" s="16" t="s">
        <v>47</v>
      </c>
      <c r="F40" s="1"/>
      <c r="G40" s="1"/>
      <c r="H40" s="1"/>
      <c r="I40" s="1"/>
      <c r="J40" s="1"/>
    </row>
    <row r="41" spans="1:10" ht="15.75" customHeight="1" thickBot="1" x14ac:dyDescent="0.3">
      <c r="A41" s="235">
        <v>45687</v>
      </c>
      <c r="B41" s="156">
        <f t="shared" si="0"/>
        <v>45687</v>
      </c>
      <c r="C41" s="196" t="s">
        <v>45</v>
      </c>
      <c r="D41" s="191" t="s">
        <v>275</v>
      </c>
      <c r="E41" s="16" t="s">
        <v>47</v>
      </c>
      <c r="F41" s="1"/>
      <c r="G41" s="1"/>
      <c r="H41" s="1"/>
      <c r="I41" s="1"/>
      <c r="J41" s="1"/>
    </row>
    <row r="42" spans="1:10" ht="15.75" customHeight="1" thickBot="1" x14ac:dyDescent="0.3">
      <c r="A42" s="235">
        <v>45688</v>
      </c>
      <c r="B42" s="156">
        <f t="shared" si="0"/>
        <v>45688</v>
      </c>
      <c r="C42" s="196" t="s">
        <v>246</v>
      </c>
      <c r="D42" s="191" t="s">
        <v>250</v>
      </c>
      <c r="E42" s="16" t="s">
        <v>47</v>
      </c>
      <c r="F42" s="1"/>
      <c r="G42" s="1"/>
      <c r="H42" s="1"/>
      <c r="I42" s="1"/>
      <c r="J42" s="1"/>
    </row>
    <row r="43" spans="1:10" ht="15.75" customHeight="1" x14ac:dyDescent="0.25">
      <c r="A43" s="172"/>
      <c r="B43" s="156"/>
      <c r="C43" s="163"/>
      <c r="D43" s="163"/>
      <c r="E43" s="16"/>
      <c r="F43" s="1"/>
      <c r="G43" s="1"/>
      <c r="H43" s="1"/>
      <c r="I43" s="1"/>
      <c r="J43" s="1"/>
    </row>
    <row r="44" spans="1:10" ht="15.75" customHeight="1" x14ac:dyDescent="0.25">
      <c r="A44" s="172"/>
      <c r="B44" s="156"/>
      <c r="C44" s="21"/>
      <c r="D44" s="21"/>
      <c r="E44" s="16"/>
      <c r="F44" s="1"/>
      <c r="G44" s="1"/>
      <c r="H44" s="1"/>
      <c r="I44" s="1"/>
      <c r="J44" s="1"/>
    </row>
    <row r="45" spans="1:10" ht="15.75" customHeight="1" thickBot="1" x14ac:dyDescent="0.3">
      <c r="A45" s="171"/>
      <c r="B45" s="157"/>
      <c r="C45" s="167"/>
      <c r="D45" s="167"/>
      <c r="E45" s="168"/>
      <c r="F45" s="1"/>
      <c r="G45" s="1"/>
      <c r="H45" s="1"/>
      <c r="I45" s="1"/>
      <c r="J45" s="1"/>
    </row>
    <row r="46" spans="1:10" ht="15.75" customHeight="1" x14ac:dyDescent="0.25">
      <c r="A46" s="19"/>
      <c r="B46" s="20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5">
      <c r="A47" s="1" t="s">
        <v>42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ht="15.75" customHeight="1" x14ac:dyDescent="0.25">
      <c r="A48" s="1" t="s">
        <v>244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</sheetData>
  <mergeCells count="4">
    <mergeCell ref="A10:A11"/>
    <mergeCell ref="B10:B11"/>
    <mergeCell ref="C10:D10"/>
    <mergeCell ref="E10:E11"/>
  </mergeCells>
  <phoneticPr fontId="20" type="noConversion"/>
  <printOptions horizontalCentered="1"/>
  <pageMargins left="0.19685039370078741" right="0.19685039370078741" top="0.19685039370078741" bottom="0.19685039370078741" header="0" footer="0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0" workbookViewId="0">
      <selection activeCell="N43" sqref="N43"/>
    </sheetView>
  </sheetViews>
  <sheetFormatPr defaultColWidth="14.42578125" defaultRowHeight="15" customHeight="1" x14ac:dyDescent="0.25"/>
  <cols>
    <col min="1" max="1" width="27.42578125" customWidth="1"/>
    <col min="2" max="2" width="12.85546875" customWidth="1"/>
    <col min="3" max="3" width="29.140625" bestFit="1" customWidth="1"/>
    <col min="4" max="4" width="22.85546875" customWidth="1"/>
    <col min="5" max="5" width="17" customWidth="1"/>
    <col min="6" max="6" width="14.42578125" customWidth="1"/>
    <col min="7" max="10" width="8.85546875" customWidth="1"/>
    <col min="11" max="11" width="8.85546875" hidden="1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5" t="s">
        <v>61</v>
      </c>
      <c r="B5" s="1"/>
      <c r="C5" s="1"/>
      <c r="D5" s="1" t="s">
        <v>255</v>
      </c>
      <c r="E5" s="1"/>
      <c r="F5" s="1"/>
      <c r="G5" s="1"/>
      <c r="H5" s="1"/>
      <c r="I5" s="1"/>
      <c r="J5" s="1"/>
      <c r="K5" s="1"/>
    </row>
    <row r="6" spans="1:11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</row>
    <row r="9" spans="1:11" ht="15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customHeight="1" x14ac:dyDescent="0.25">
      <c r="A10" s="23" t="s">
        <v>7</v>
      </c>
      <c r="B10" s="24" t="s">
        <v>8</v>
      </c>
      <c r="C10" s="218" t="s">
        <v>9</v>
      </c>
      <c r="D10" s="219"/>
      <c r="E10" s="220"/>
      <c r="F10" s="25" t="s">
        <v>10</v>
      </c>
      <c r="G10" s="1"/>
      <c r="H10" s="1"/>
      <c r="I10" s="1"/>
      <c r="J10" s="1"/>
    </row>
    <row r="11" spans="1:11" ht="48" thickBot="1" x14ac:dyDescent="0.3">
      <c r="A11" s="10"/>
      <c r="B11" s="11"/>
      <c r="C11" s="12" t="s">
        <v>62</v>
      </c>
      <c r="D11" s="12" t="s">
        <v>12</v>
      </c>
      <c r="E11" s="12" t="s">
        <v>13</v>
      </c>
      <c r="F11" s="26"/>
      <c r="G11" s="1"/>
      <c r="H11" s="1"/>
      <c r="I11" s="1"/>
      <c r="J11" s="1"/>
    </row>
    <row r="12" spans="1:11" ht="15.75" customHeight="1" x14ac:dyDescent="0.25">
      <c r="A12" s="235">
        <v>45658</v>
      </c>
      <c r="B12" s="77">
        <f>A12</f>
        <v>45658</v>
      </c>
      <c r="C12" s="237" t="s">
        <v>301</v>
      </c>
      <c r="D12" s="175"/>
      <c r="E12" s="85"/>
      <c r="F12" s="86" t="s">
        <v>64</v>
      </c>
      <c r="G12" s="1"/>
      <c r="H12" s="1"/>
      <c r="I12" s="1"/>
      <c r="J12" s="1"/>
      <c r="K12" s="22" t="s">
        <v>65</v>
      </c>
    </row>
    <row r="13" spans="1:11" ht="15.75" customHeight="1" x14ac:dyDescent="0.25">
      <c r="A13" s="235">
        <v>45659</v>
      </c>
      <c r="B13" s="76">
        <f>A13</f>
        <v>45659</v>
      </c>
      <c r="C13" s="237" t="s">
        <v>75</v>
      </c>
      <c r="D13" s="175"/>
      <c r="E13" s="28"/>
      <c r="F13" s="87" t="s">
        <v>64</v>
      </c>
      <c r="G13" s="1"/>
      <c r="H13" s="1"/>
      <c r="I13" s="1"/>
      <c r="J13" s="1"/>
      <c r="K13" s="22" t="s">
        <v>67</v>
      </c>
    </row>
    <row r="14" spans="1:11" ht="15.75" customHeight="1" x14ac:dyDescent="0.25">
      <c r="A14" s="235">
        <v>45660</v>
      </c>
      <c r="B14" s="76">
        <f t="shared" ref="B14:B41" si="0">A14</f>
        <v>45660</v>
      </c>
      <c r="C14" s="238" t="s">
        <v>67</v>
      </c>
      <c r="D14" s="176"/>
      <c r="E14" s="28"/>
      <c r="F14" s="87" t="s">
        <v>64</v>
      </c>
      <c r="G14" s="1"/>
      <c r="H14" s="1"/>
      <c r="I14" s="1"/>
      <c r="J14" s="1"/>
      <c r="K14" s="22" t="s">
        <v>69</v>
      </c>
    </row>
    <row r="15" spans="1:11" ht="15.75" customHeight="1" x14ac:dyDescent="0.25">
      <c r="A15" s="235">
        <v>45661</v>
      </c>
      <c r="B15" s="76">
        <f t="shared" si="0"/>
        <v>45661</v>
      </c>
      <c r="C15" s="238" t="s">
        <v>279</v>
      </c>
      <c r="D15" s="176"/>
      <c r="E15" s="28"/>
      <c r="F15" s="87" t="s">
        <v>64</v>
      </c>
      <c r="G15" s="1"/>
      <c r="H15" s="1"/>
      <c r="I15" s="1"/>
      <c r="J15" s="1"/>
      <c r="K15" s="22" t="s">
        <v>71</v>
      </c>
    </row>
    <row r="16" spans="1:11" ht="15.75" customHeight="1" x14ac:dyDescent="0.25">
      <c r="A16" s="235">
        <v>45662</v>
      </c>
      <c r="B16" s="76">
        <f t="shared" si="0"/>
        <v>45662</v>
      </c>
      <c r="C16" s="238" t="s">
        <v>302</v>
      </c>
      <c r="D16" s="176"/>
      <c r="E16" s="28"/>
      <c r="F16" s="87" t="s">
        <v>64</v>
      </c>
      <c r="G16" s="1"/>
      <c r="H16" s="1"/>
      <c r="I16" s="1"/>
      <c r="J16" s="1"/>
      <c r="K16" s="22" t="s">
        <v>73</v>
      </c>
    </row>
    <row r="17" spans="1:11" ht="15.75" customHeight="1" x14ac:dyDescent="0.25">
      <c r="A17" s="235">
        <v>45663</v>
      </c>
      <c r="B17" s="76">
        <f t="shared" si="0"/>
        <v>45663</v>
      </c>
      <c r="C17" s="238" t="s">
        <v>67</v>
      </c>
      <c r="D17" s="176"/>
      <c r="E17" s="28"/>
      <c r="F17" s="87" t="s">
        <v>64</v>
      </c>
      <c r="G17" s="1"/>
      <c r="H17" s="1"/>
      <c r="I17" s="1"/>
      <c r="J17" s="1"/>
      <c r="K17" s="29" t="s">
        <v>75</v>
      </c>
    </row>
    <row r="18" spans="1:11" ht="15.75" customHeight="1" x14ac:dyDescent="0.25">
      <c r="A18" s="235">
        <v>45664</v>
      </c>
      <c r="B18" s="76">
        <f t="shared" si="0"/>
        <v>45664</v>
      </c>
      <c r="C18" s="238" t="s">
        <v>301</v>
      </c>
      <c r="D18" s="176"/>
      <c r="E18" s="28"/>
      <c r="F18" s="87" t="s">
        <v>64</v>
      </c>
      <c r="G18" s="1"/>
      <c r="H18" s="1"/>
      <c r="I18" s="1"/>
      <c r="J18" s="1"/>
      <c r="K18" s="30" t="s">
        <v>77</v>
      </c>
    </row>
    <row r="19" spans="1:11" ht="15.75" customHeight="1" x14ac:dyDescent="0.25">
      <c r="A19" s="235">
        <v>45665</v>
      </c>
      <c r="B19" s="76">
        <f t="shared" si="0"/>
        <v>45665</v>
      </c>
      <c r="C19" s="238" t="s">
        <v>303</v>
      </c>
      <c r="D19" s="176"/>
      <c r="E19" s="28"/>
      <c r="F19" s="87" t="s">
        <v>64</v>
      </c>
      <c r="G19" s="1"/>
      <c r="H19" s="1"/>
      <c r="I19" s="1"/>
      <c r="J19" s="1"/>
      <c r="K19" s="22" t="s">
        <v>23</v>
      </c>
    </row>
    <row r="20" spans="1:11" ht="15.75" customHeight="1" x14ac:dyDescent="0.25">
      <c r="A20" s="235">
        <v>45666</v>
      </c>
      <c r="B20" s="76">
        <f t="shared" si="0"/>
        <v>45666</v>
      </c>
      <c r="C20" s="238" t="s">
        <v>304</v>
      </c>
      <c r="D20" s="176"/>
      <c r="E20" s="28"/>
      <c r="F20" s="87" t="s">
        <v>64</v>
      </c>
      <c r="G20" s="1"/>
      <c r="H20" s="1"/>
      <c r="I20" s="1"/>
      <c r="J20" s="1"/>
    </row>
    <row r="21" spans="1:11" ht="15.75" customHeight="1" x14ac:dyDescent="0.25">
      <c r="A21" s="235">
        <v>45667</v>
      </c>
      <c r="B21" s="76">
        <f t="shared" si="0"/>
        <v>45667</v>
      </c>
      <c r="C21" s="238" t="s">
        <v>75</v>
      </c>
      <c r="D21" s="176"/>
      <c r="E21" s="28"/>
      <c r="F21" s="87" t="s">
        <v>64</v>
      </c>
      <c r="G21" s="1"/>
      <c r="H21" s="1"/>
      <c r="I21" s="1"/>
      <c r="J21" s="1"/>
    </row>
    <row r="22" spans="1:11" ht="15.75" customHeight="1" x14ac:dyDescent="0.25">
      <c r="A22" s="235">
        <v>45668</v>
      </c>
      <c r="B22" s="76">
        <f t="shared" si="0"/>
        <v>45668</v>
      </c>
      <c r="C22" s="238" t="s">
        <v>184</v>
      </c>
      <c r="D22" s="176"/>
      <c r="E22" s="28"/>
      <c r="F22" s="87" t="s">
        <v>64</v>
      </c>
      <c r="G22" s="1"/>
      <c r="H22" s="1"/>
      <c r="I22" s="1"/>
      <c r="J22" s="1"/>
    </row>
    <row r="23" spans="1:11" ht="15.75" customHeight="1" x14ac:dyDescent="0.25">
      <c r="A23" s="235">
        <v>45669</v>
      </c>
      <c r="B23" s="76">
        <f t="shared" si="0"/>
        <v>45669</v>
      </c>
      <c r="C23" s="238" t="s">
        <v>75</v>
      </c>
      <c r="D23" s="176"/>
      <c r="E23" s="28"/>
      <c r="F23" s="87" t="s">
        <v>64</v>
      </c>
      <c r="G23" s="1"/>
      <c r="H23" s="1"/>
      <c r="I23" s="1"/>
      <c r="J23" s="1"/>
    </row>
    <row r="24" spans="1:11" ht="15.75" customHeight="1" x14ac:dyDescent="0.25">
      <c r="A24" s="235">
        <v>45670</v>
      </c>
      <c r="B24" s="76">
        <f t="shared" si="0"/>
        <v>45670</v>
      </c>
      <c r="C24" s="239" t="s">
        <v>305</v>
      </c>
      <c r="D24" s="176"/>
      <c r="E24" s="28"/>
      <c r="F24" s="87" t="s">
        <v>64</v>
      </c>
      <c r="G24" s="1"/>
      <c r="H24" s="1"/>
      <c r="I24" s="1"/>
      <c r="J24" s="1"/>
    </row>
    <row r="25" spans="1:11" ht="15.75" customHeight="1" x14ac:dyDescent="0.25">
      <c r="A25" s="235">
        <v>45671</v>
      </c>
      <c r="B25" s="76">
        <f t="shared" si="0"/>
        <v>45671</v>
      </c>
      <c r="C25" s="238" t="s">
        <v>67</v>
      </c>
      <c r="D25" s="176"/>
      <c r="E25" s="28"/>
      <c r="F25" s="87" t="s">
        <v>64</v>
      </c>
      <c r="G25" s="1"/>
      <c r="H25" s="1"/>
      <c r="I25" s="1"/>
      <c r="J25" s="1"/>
    </row>
    <row r="26" spans="1:11" ht="15.75" customHeight="1" x14ac:dyDescent="0.25">
      <c r="A26" s="235">
        <v>45672</v>
      </c>
      <c r="B26" s="76">
        <f t="shared" si="0"/>
        <v>45672</v>
      </c>
      <c r="C26" s="238" t="s">
        <v>279</v>
      </c>
      <c r="D26" s="176"/>
      <c r="E26" s="28"/>
      <c r="F26" s="87" t="s">
        <v>64</v>
      </c>
      <c r="G26" s="1"/>
      <c r="H26" s="1"/>
      <c r="I26" s="1"/>
      <c r="J26" s="1"/>
    </row>
    <row r="27" spans="1:11" ht="15.75" customHeight="1" x14ac:dyDescent="0.25">
      <c r="A27" s="235">
        <v>45673</v>
      </c>
      <c r="B27" s="76">
        <f t="shared" si="0"/>
        <v>45673</v>
      </c>
      <c r="C27" s="238" t="s">
        <v>184</v>
      </c>
      <c r="D27" s="176"/>
      <c r="E27" s="28"/>
      <c r="F27" s="87" t="s">
        <v>64</v>
      </c>
      <c r="G27" s="1"/>
      <c r="H27" s="1"/>
      <c r="I27" s="1"/>
      <c r="J27" s="1"/>
    </row>
    <row r="28" spans="1:11" ht="15.75" customHeight="1" x14ac:dyDescent="0.25">
      <c r="A28" s="235">
        <v>45674</v>
      </c>
      <c r="B28" s="76">
        <f t="shared" si="0"/>
        <v>45674</v>
      </c>
      <c r="C28" s="238" t="s">
        <v>306</v>
      </c>
      <c r="D28" s="176"/>
      <c r="E28" s="28"/>
      <c r="F28" s="87" t="s">
        <v>64</v>
      </c>
      <c r="G28" s="1"/>
      <c r="H28" s="1"/>
      <c r="I28" s="1"/>
      <c r="J28" s="1"/>
    </row>
    <row r="29" spans="1:11" ht="15.75" customHeight="1" x14ac:dyDescent="0.25">
      <c r="A29" s="235">
        <v>45675</v>
      </c>
      <c r="B29" s="76">
        <f t="shared" si="0"/>
        <v>45675</v>
      </c>
      <c r="C29" s="238" t="s">
        <v>67</v>
      </c>
      <c r="D29" s="176"/>
      <c r="E29" s="28"/>
      <c r="F29" s="87" t="s">
        <v>64</v>
      </c>
      <c r="G29" s="1"/>
      <c r="H29" s="1"/>
      <c r="I29" s="1"/>
      <c r="J29" s="1"/>
    </row>
    <row r="30" spans="1:11" ht="15.75" customHeight="1" x14ac:dyDescent="0.25">
      <c r="A30" s="235">
        <v>45676</v>
      </c>
      <c r="B30" s="76">
        <f t="shared" si="0"/>
        <v>45676</v>
      </c>
      <c r="C30" s="238" t="s">
        <v>304</v>
      </c>
      <c r="D30" s="176"/>
      <c r="E30" s="28"/>
      <c r="F30" s="87" t="s">
        <v>64</v>
      </c>
      <c r="G30" s="1"/>
      <c r="H30" s="1"/>
      <c r="I30" s="1"/>
      <c r="J30" s="1"/>
    </row>
    <row r="31" spans="1:11" ht="15.75" customHeight="1" x14ac:dyDescent="0.25">
      <c r="A31" s="235">
        <v>45677</v>
      </c>
      <c r="B31" s="76">
        <f t="shared" si="0"/>
        <v>45677</v>
      </c>
      <c r="C31" s="238" t="s">
        <v>279</v>
      </c>
      <c r="D31" s="176"/>
      <c r="E31" s="28"/>
      <c r="F31" s="87" t="s">
        <v>64</v>
      </c>
      <c r="G31" s="1"/>
      <c r="H31" s="1"/>
      <c r="I31" s="1"/>
      <c r="J31" s="1"/>
    </row>
    <row r="32" spans="1:11" ht="15.75" customHeight="1" x14ac:dyDescent="0.25">
      <c r="A32" s="235">
        <v>45678</v>
      </c>
      <c r="B32" s="76">
        <f t="shared" si="0"/>
        <v>45678</v>
      </c>
      <c r="C32" s="238" t="s">
        <v>75</v>
      </c>
      <c r="D32" s="176"/>
      <c r="E32" s="28"/>
      <c r="F32" s="87" t="s">
        <v>64</v>
      </c>
      <c r="G32" s="1"/>
      <c r="H32" s="1"/>
      <c r="I32" s="1"/>
      <c r="J32" s="1"/>
    </row>
    <row r="33" spans="1:10" ht="15.75" customHeight="1" x14ac:dyDescent="0.25">
      <c r="A33" s="235">
        <v>45679</v>
      </c>
      <c r="B33" s="76">
        <f t="shared" si="0"/>
        <v>45679</v>
      </c>
      <c r="C33" s="238" t="s">
        <v>302</v>
      </c>
      <c r="D33" s="176"/>
      <c r="E33" s="28"/>
      <c r="F33" s="87" t="s">
        <v>64</v>
      </c>
      <c r="G33" s="1"/>
      <c r="H33" s="1"/>
      <c r="I33" s="1"/>
      <c r="J33" s="1"/>
    </row>
    <row r="34" spans="1:10" ht="15.75" customHeight="1" x14ac:dyDescent="0.25">
      <c r="A34" s="235">
        <v>45680</v>
      </c>
      <c r="B34" s="76">
        <f t="shared" si="0"/>
        <v>45680</v>
      </c>
      <c r="C34" s="238" t="s">
        <v>305</v>
      </c>
      <c r="D34" s="176"/>
      <c r="E34" s="28"/>
      <c r="F34" s="87" t="s">
        <v>64</v>
      </c>
      <c r="G34" s="1"/>
      <c r="H34" s="1"/>
      <c r="I34" s="1"/>
      <c r="J34" s="1"/>
    </row>
    <row r="35" spans="1:10" ht="15.75" customHeight="1" x14ac:dyDescent="0.25">
      <c r="A35" s="235">
        <v>45681</v>
      </c>
      <c r="B35" s="76">
        <f t="shared" si="0"/>
        <v>45681</v>
      </c>
      <c r="C35" s="238" t="s">
        <v>303</v>
      </c>
      <c r="D35" s="176"/>
      <c r="E35" s="28"/>
      <c r="F35" s="87" t="s">
        <v>64</v>
      </c>
      <c r="G35" s="1"/>
      <c r="H35" s="1"/>
      <c r="I35" s="1"/>
      <c r="J35" s="1"/>
    </row>
    <row r="36" spans="1:10" ht="15.75" customHeight="1" x14ac:dyDescent="0.25">
      <c r="A36" s="235">
        <v>45682</v>
      </c>
      <c r="B36" s="76">
        <f t="shared" si="0"/>
        <v>45682</v>
      </c>
      <c r="C36" s="238" t="s">
        <v>75</v>
      </c>
      <c r="D36" s="176"/>
      <c r="E36" s="28"/>
      <c r="F36" s="87" t="s">
        <v>64</v>
      </c>
      <c r="G36" s="1"/>
      <c r="H36" s="1"/>
      <c r="I36" s="1"/>
      <c r="J36" s="1"/>
    </row>
    <row r="37" spans="1:10" ht="15.75" customHeight="1" x14ac:dyDescent="0.25">
      <c r="A37" s="235">
        <v>45683</v>
      </c>
      <c r="B37" s="76">
        <f t="shared" si="0"/>
        <v>45683</v>
      </c>
      <c r="C37" s="238" t="s">
        <v>306</v>
      </c>
      <c r="D37" s="176"/>
      <c r="E37" s="28"/>
      <c r="F37" s="87" t="s">
        <v>64</v>
      </c>
      <c r="G37" s="1"/>
      <c r="H37" s="1"/>
      <c r="I37" s="1"/>
      <c r="J37" s="1"/>
    </row>
    <row r="38" spans="1:10" ht="15.75" customHeight="1" x14ac:dyDescent="0.25">
      <c r="A38" s="235">
        <v>45684</v>
      </c>
      <c r="B38" s="76">
        <f t="shared" si="0"/>
        <v>45684</v>
      </c>
      <c r="C38" s="238" t="s">
        <v>67</v>
      </c>
      <c r="D38" s="176"/>
      <c r="E38" s="28"/>
      <c r="F38" s="87" t="s">
        <v>64</v>
      </c>
      <c r="G38" s="1"/>
      <c r="H38" s="1"/>
      <c r="I38" s="1"/>
      <c r="J38" s="1"/>
    </row>
    <row r="39" spans="1:10" ht="15.75" customHeight="1" x14ac:dyDescent="0.25">
      <c r="A39" s="235">
        <v>45685</v>
      </c>
      <c r="B39" s="76">
        <f t="shared" si="0"/>
        <v>45685</v>
      </c>
      <c r="C39" s="238" t="s">
        <v>75</v>
      </c>
      <c r="D39" s="176"/>
      <c r="E39" s="28"/>
      <c r="F39" s="87" t="s">
        <v>64</v>
      </c>
      <c r="G39" s="1"/>
      <c r="H39" s="1"/>
      <c r="I39" s="1"/>
      <c r="J39" s="1"/>
    </row>
    <row r="40" spans="1:10" ht="15.75" customHeight="1" x14ac:dyDescent="0.25">
      <c r="A40" s="235">
        <v>45686</v>
      </c>
      <c r="B40" s="76">
        <f t="shared" si="0"/>
        <v>45686</v>
      </c>
      <c r="C40" s="238" t="s">
        <v>301</v>
      </c>
      <c r="D40" s="176"/>
      <c r="E40" s="28"/>
      <c r="F40" s="87" t="s">
        <v>64</v>
      </c>
      <c r="G40" s="1"/>
      <c r="H40" s="1"/>
      <c r="I40" s="1"/>
      <c r="J40" s="1"/>
    </row>
    <row r="41" spans="1:10" ht="15.75" customHeight="1" x14ac:dyDescent="0.25">
      <c r="A41" s="235">
        <v>45687</v>
      </c>
      <c r="B41" s="76">
        <f t="shared" si="0"/>
        <v>45687</v>
      </c>
      <c r="C41" s="238" t="s">
        <v>302</v>
      </c>
      <c r="D41" s="176"/>
      <c r="E41" s="31"/>
      <c r="F41" s="87" t="s">
        <v>64</v>
      </c>
      <c r="G41" s="1"/>
      <c r="H41" s="1"/>
      <c r="I41" s="1"/>
      <c r="J41" s="1"/>
    </row>
    <row r="42" spans="1:10" ht="15.75" customHeight="1" x14ac:dyDescent="0.25">
      <c r="A42" s="235">
        <v>45688</v>
      </c>
      <c r="B42" s="76">
        <f>A42</f>
        <v>45688</v>
      </c>
      <c r="C42" s="240" t="s">
        <v>184</v>
      </c>
      <c r="D42" s="176"/>
      <c r="E42" s="32"/>
      <c r="F42" s="87" t="s">
        <v>64</v>
      </c>
      <c r="G42" s="1"/>
      <c r="H42" s="1"/>
      <c r="I42" s="1"/>
      <c r="J42" s="1"/>
    </row>
    <row r="43" spans="1:10" ht="15.75" customHeight="1" x14ac:dyDescent="0.25">
      <c r="A43" s="172"/>
      <c r="B43" s="76"/>
      <c r="C43" s="173"/>
      <c r="D43" s="175"/>
      <c r="E43" s="32"/>
      <c r="F43" s="87"/>
      <c r="G43" s="1"/>
      <c r="H43" s="1"/>
      <c r="I43" s="1"/>
      <c r="J43" s="1"/>
    </row>
    <row r="44" spans="1:10" ht="15.75" customHeight="1" x14ac:dyDescent="0.25">
      <c r="A44" s="172"/>
      <c r="B44" s="76"/>
      <c r="C44" s="174"/>
      <c r="D44" s="175"/>
      <c r="E44" s="32"/>
      <c r="F44" s="87"/>
      <c r="G44" s="1"/>
      <c r="H44" s="1"/>
      <c r="I44" s="1"/>
      <c r="J44" s="1"/>
    </row>
    <row r="45" spans="1:10" ht="15.75" customHeight="1" thickBot="1" x14ac:dyDescent="0.3">
      <c r="A45" s="171"/>
      <c r="B45" s="78"/>
      <c r="C45" s="183"/>
      <c r="D45" s="88"/>
      <c r="E45" s="89"/>
      <c r="F45" s="90"/>
      <c r="G45" s="1"/>
      <c r="H45" s="1"/>
      <c r="I45" s="1"/>
      <c r="J45" s="1"/>
    </row>
    <row r="46" spans="1:10" ht="15.75" customHeight="1" x14ac:dyDescent="0.25">
      <c r="A46" s="19"/>
      <c r="B46" s="1"/>
      <c r="C46" s="1"/>
      <c r="D46" s="1"/>
      <c r="E46" s="1"/>
      <c r="F46" s="1"/>
      <c r="G46" s="1"/>
      <c r="H46" s="1"/>
      <c r="I46" s="1"/>
      <c r="J46" s="1"/>
    </row>
    <row r="47" spans="1:10" ht="15.75" customHeight="1" x14ac:dyDescent="0.25">
      <c r="A47" s="1" t="s">
        <v>42</v>
      </c>
      <c r="B47" s="1"/>
      <c r="C47" s="1"/>
      <c r="D47" s="1"/>
      <c r="E47" s="1" t="s">
        <v>32</v>
      </c>
      <c r="F47" s="1"/>
      <c r="G47" s="1"/>
      <c r="H47" s="1"/>
      <c r="I47" s="1"/>
      <c r="J47" s="1"/>
    </row>
    <row r="48" spans="1:10" ht="15.75" customHeight="1" x14ac:dyDescent="0.25">
      <c r="A48" s="1" t="s">
        <v>78</v>
      </c>
      <c r="B48" s="1"/>
      <c r="C48" s="1"/>
      <c r="D48" s="1"/>
      <c r="E48" s="1" t="s">
        <v>78</v>
      </c>
      <c r="F48" s="1"/>
      <c r="G48" s="1"/>
      <c r="H48" s="1"/>
      <c r="I48" s="1"/>
      <c r="J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autoFilter ref="A11:K41"/>
  <mergeCells count="1">
    <mergeCell ref="C10:E10"/>
  </mergeCells>
  <phoneticPr fontId="19" type="noConversion"/>
  <dataValidations count="4">
    <dataValidation type="list" allowBlank="1" showInputMessage="1" prompt="ALEGETI DOCTORUL DIN LISTA" sqref="D12:D42 C44">
      <formula1>$K$12:$K$19</formula1>
    </dataValidation>
    <dataValidation type="list" allowBlank="1" showInputMessage="1" prompt="ALEGETI DOCTORUL DIN LISTA" sqref="C43 C45">
      <formula1>$J$15:$J$27</formula1>
    </dataValidation>
    <dataValidation type="list" allowBlank="1" showInputMessage="1" prompt="ALEGETI DOCTORUL DIN LISTA" sqref="C21 C29 C37 C16 C12">
      <formula1>$I$15:$I$27</formula1>
    </dataValidation>
    <dataValidation type="list" allowBlank="1" showInputMessage="1" prompt="ALEGETI DOCTORUL DIN LISTA" sqref="C17:C20 C30:C36 C13:C15 C22:C28 C38:C42">
      <formula1>$J$12:$J$19</formula1>
    </dataValidation>
  </dataValidations>
  <printOptions horizontalCentered="1"/>
  <pageMargins left="0.11811023622047245" right="0.11811023622047245" top="0.15748031496062992" bottom="0.19685039370078741" header="0" footer="0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0" workbookViewId="0">
      <selection activeCell="L42" sqref="L42"/>
    </sheetView>
  </sheetViews>
  <sheetFormatPr defaultColWidth="14.42578125" defaultRowHeight="15" customHeight="1" x14ac:dyDescent="0.25"/>
  <cols>
    <col min="1" max="1" width="31.28515625" customWidth="1"/>
    <col min="2" max="2" width="11.85546875" customWidth="1"/>
    <col min="3" max="3" width="32.85546875" customWidth="1"/>
    <col min="4" max="4" width="20.42578125" customWidth="1"/>
    <col min="5" max="5" width="18.85546875" customWidth="1"/>
    <col min="6" max="6" width="16.42578125" customWidth="1"/>
    <col min="7" max="8" width="8.85546875" customWidth="1"/>
    <col min="9" max="9" width="7" customWidth="1"/>
    <col min="10" max="10" width="0.140625" hidden="1" customWidth="1"/>
    <col min="11" max="11" width="8.8554687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"/>
      <c r="B3" s="1"/>
      <c r="C3" s="1"/>
      <c r="D3" s="1" t="s">
        <v>0</v>
      </c>
      <c r="E3" s="1"/>
      <c r="F3" s="1"/>
      <c r="G3" s="1"/>
      <c r="H3" s="1"/>
      <c r="I3" s="1"/>
      <c r="J3" s="1"/>
      <c r="K3" s="1"/>
    </row>
    <row r="4" spans="1:11" ht="15.75" customHeight="1" x14ac:dyDescent="0.25">
      <c r="A4" s="4" t="s">
        <v>1</v>
      </c>
      <c r="B4" s="1"/>
      <c r="C4" s="1"/>
      <c r="D4" s="1" t="s">
        <v>2</v>
      </c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5" t="s">
        <v>79</v>
      </c>
      <c r="B5" s="1"/>
      <c r="C5" s="1"/>
      <c r="D5" s="1" t="s">
        <v>255</v>
      </c>
      <c r="E5" s="1"/>
      <c r="F5" s="1"/>
      <c r="G5" s="1"/>
      <c r="H5" s="1"/>
      <c r="I5" s="1"/>
      <c r="J5" s="1"/>
      <c r="K5" s="1"/>
    </row>
    <row r="6" spans="1:11" ht="15.75" customHeight="1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customHeight="1" x14ac:dyDescent="0.25">
      <c r="A7" s="1" t="s">
        <v>5</v>
      </c>
      <c r="B7" s="1"/>
      <c r="C7" s="1"/>
      <c r="D7" s="1" t="s">
        <v>6</v>
      </c>
      <c r="E7" s="1"/>
      <c r="F7" s="1"/>
      <c r="G7" s="1"/>
      <c r="H7" s="1"/>
      <c r="I7" s="1"/>
      <c r="J7" s="1"/>
      <c r="K7" s="1"/>
    </row>
    <row r="8" spans="1:11" ht="15.75" customHeight="1" x14ac:dyDescent="0.25">
      <c r="A8" s="1"/>
      <c r="B8" s="1"/>
      <c r="C8" s="1"/>
      <c r="D8" s="1" t="s">
        <v>245</v>
      </c>
      <c r="E8" s="1"/>
      <c r="F8" s="1"/>
      <c r="G8" s="1"/>
      <c r="H8" s="1"/>
      <c r="I8" s="1"/>
      <c r="J8" s="1"/>
      <c r="K8" s="1"/>
    </row>
    <row r="9" spans="1:11" ht="15.75" customHeight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customHeight="1" x14ac:dyDescent="0.25">
      <c r="A10" s="221" t="s">
        <v>7</v>
      </c>
      <c r="B10" s="223" t="s">
        <v>8</v>
      </c>
      <c r="C10" s="218"/>
      <c r="D10" s="219"/>
      <c r="E10" s="220"/>
      <c r="F10" s="225" t="s">
        <v>10</v>
      </c>
      <c r="G10" s="1"/>
      <c r="H10" s="1"/>
      <c r="I10" s="1"/>
      <c r="J10" s="1"/>
      <c r="K10" s="1"/>
    </row>
    <row r="11" spans="1:11" ht="32.25" thickBot="1" x14ac:dyDescent="0.3">
      <c r="A11" s="222"/>
      <c r="B11" s="224"/>
      <c r="C11" s="152" t="s">
        <v>62</v>
      </c>
      <c r="D11" s="33" t="s">
        <v>12</v>
      </c>
      <c r="E11" s="12" t="s">
        <v>13</v>
      </c>
      <c r="F11" s="226"/>
      <c r="G11" s="1"/>
      <c r="H11" s="1"/>
      <c r="I11" s="1"/>
      <c r="K11" s="1"/>
    </row>
    <row r="12" spans="1:11" ht="15.75" x14ac:dyDescent="0.25">
      <c r="A12" s="235">
        <v>45658</v>
      </c>
      <c r="B12" s="77">
        <f>A12</f>
        <v>45658</v>
      </c>
      <c r="C12" s="92" t="s">
        <v>308</v>
      </c>
      <c r="D12" s="151"/>
      <c r="E12" s="93"/>
      <c r="F12" s="94" t="s">
        <v>81</v>
      </c>
      <c r="G12" s="1"/>
      <c r="H12" s="1"/>
      <c r="I12" s="1"/>
      <c r="K12" s="1"/>
    </row>
    <row r="13" spans="1:11" ht="16.5" customHeight="1" x14ac:dyDescent="0.25">
      <c r="A13" s="235">
        <v>45659</v>
      </c>
      <c r="B13" s="76">
        <f>A13</f>
        <v>45659</v>
      </c>
      <c r="C13" s="153" t="s">
        <v>252</v>
      </c>
      <c r="D13" s="15"/>
      <c r="E13" s="15"/>
      <c r="F13" s="95" t="s">
        <v>81</v>
      </c>
      <c r="G13" s="1"/>
      <c r="H13" s="1"/>
      <c r="I13" s="1"/>
      <c r="K13" s="1"/>
    </row>
    <row r="14" spans="1:11" ht="16.5" customHeight="1" x14ac:dyDescent="0.25">
      <c r="A14" s="235">
        <v>45660</v>
      </c>
      <c r="B14" s="76">
        <f t="shared" ref="B14:B42" si="0">A14</f>
        <v>45660</v>
      </c>
      <c r="C14" s="80" t="s">
        <v>164</v>
      </c>
      <c r="D14" s="91"/>
      <c r="E14" s="15"/>
      <c r="F14" s="95" t="s">
        <v>81</v>
      </c>
      <c r="G14" s="1"/>
      <c r="H14" s="1"/>
      <c r="I14" s="1"/>
      <c r="K14" s="1"/>
    </row>
    <row r="15" spans="1:11" ht="16.5" customHeight="1" x14ac:dyDescent="0.25">
      <c r="A15" s="235">
        <v>45661</v>
      </c>
      <c r="B15" s="76">
        <f t="shared" si="0"/>
        <v>45661</v>
      </c>
      <c r="C15" s="153" t="s">
        <v>278</v>
      </c>
      <c r="D15" s="91"/>
      <c r="E15" s="15"/>
      <c r="F15" s="95" t="s">
        <v>81</v>
      </c>
      <c r="G15" s="1"/>
      <c r="H15" s="1"/>
      <c r="I15" s="1"/>
      <c r="K15" s="1"/>
    </row>
    <row r="16" spans="1:11" ht="16.5" customHeight="1" x14ac:dyDescent="0.25">
      <c r="A16" s="235">
        <v>45662</v>
      </c>
      <c r="B16" s="76">
        <f t="shared" si="0"/>
        <v>45662</v>
      </c>
      <c r="C16" s="80" t="s">
        <v>265</v>
      </c>
      <c r="D16" s="91"/>
      <c r="E16" s="15"/>
      <c r="F16" s="95" t="s">
        <v>81</v>
      </c>
      <c r="G16" s="1"/>
      <c r="H16" s="1"/>
      <c r="I16" s="1"/>
      <c r="K16" s="1"/>
    </row>
    <row r="17" spans="1:11" ht="16.5" customHeight="1" x14ac:dyDescent="0.25">
      <c r="A17" s="235">
        <v>45663</v>
      </c>
      <c r="B17" s="76">
        <f t="shared" si="0"/>
        <v>45663</v>
      </c>
      <c r="C17" s="80" t="s">
        <v>277</v>
      </c>
      <c r="D17" s="91"/>
      <c r="E17" s="15"/>
      <c r="F17" s="95" t="s">
        <v>81</v>
      </c>
      <c r="G17" s="1"/>
      <c r="H17" s="1"/>
      <c r="I17" s="1"/>
      <c r="J17" s="34" t="s">
        <v>225</v>
      </c>
      <c r="K17" s="1"/>
    </row>
    <row r="18" spans="1:11" ht="16.5" customHeight="1" x14ac:dyDescent="0.25">
      <c r="A18" s="235">
        <v>45664</v>
      </c>
      <c r="B18" s="76">
        <f t="shared" si="0"/>
        <v>45664</v>
      </c>
      <c r="C18" s="80" t="s">
        <v>261</v>
      </c>
      <c r="D18" s="91"/>
      <c r="E18" s="15"/>
      <c r="F18" s="95" t="s">
        <v>81</v>
      </c>
      <c r="G18" s="1"/>
      <c r="H18" s="1"/>
      <c r="I18" s="1"/>
      <c r="J18" s="34" t="s">
        <v>232</v>
      </c>
      <c r="K18" s="1"/>
    </row>
    <row r="19" spans="1:11" ht="16.5" customHeight="1" x14ac:dyDescent="0.25">
      <c r="A19" s="235">
        <v>45665</v>
      </c>
      <c r="B19" s="76">
        <f t="shared" si="0"/>
        <v>45665</v>
      </c>
      <c r="C19" s="153" t="s">
        <v>278</v>
      </c>
      <c r="D19" s="91"/>
      <c r="E19" s="15"/>
      <c r="F19" s="95" t="s">
        <v>81</v>
      </c>
      <c r="G19" s="1"/>
      <c r="H19" s="1"/>
      <c r="I19" s="1"/>
      <c r="J19" s="34" t="s">
        <v>85</v>
      </c>
      <c r="K19" s="1"/>
    </row>
    <row r="20" spans="1:11" ht="16.5" customHeight="1" x14ac:dyDescent="0.25">
      <c r="A20" s="235">
        <v>45666</v>
      </c>
      <c r="B20" s="76">
        <f t="shared" si="0"/>
        <v>45666</v>
      </c>
      <c r="C20" s="197" t="s">
        <v>279</v>
      </c>
      <c r="D20" s="91"/>
      <c r="E20" s="15"/>
      <c r="F20" s="95" t="s">
        <v>81</v>
      </c>
      <c r="G20" s="1"/>
      <c r="H20" s="1"/>
      <c r="I20" s="1"/>
      <c r="J20" s="34" t="s">
        <v>23</v>
      </c>
      <c r="K20" s="1"/>
    </row>
    <row r="21" spans="1:11" ht="16.5" customHeight="1" x14ac:dyDescent="0.25">
      <c r="A21" s="235">
        <v>45667</v>
      </c>
      <c r="B21" s="76">
        <f t="shared" si="0"/>
        <v>45667</v>
      </c>
      <c r="C21" s="80" t="s">
        <v>225</v>
      </c>
      <c r="D21" s="91"/>
      <c r="E21" s="15"/>
      <c r="F21" s="95" t="s">
        <v>81</v>
      </c>
      <c r="G21" s="1"/>
      <c r="H21" s="1"/>
      <c r="I21" s="1"/>
      <c r="J21" s="1" t="s">
        <v>14</v>
      </c>
      <c r="K21" s="1"/>
    </row>
    <row r="22" spans="1:11" ht="16.5" customHeight="1" x14ac:dyDescent="0.25">
      <c r="A22" s="235">
        <v>45668</v>
      </c>
      <c r="B22" s="76">
        <f t="shared" si="0"/>
        <v>45668</v>
      </c>
      <c r="C22" s="80" t="s">
        <v>287</v>
      </c>
      <c r="D22" s="91"/>
      <c r="E22" s="15"/>
      <c r="F22" s="95" t="s">
        <v>81</v>
      </c>
      <c r="G22" s="1"/>
      <c r="H22" s="1"/>
      <c r="I22" s="1"/>
      <c r="J22" s="34" t="s">
        <v>83</v>
      </c>
      <c r="K22" s="1"/>
    </row>
    <row r="23" spans="1:11" ht="16.5" customHeight="1" x14ac:dyDescent="0.25">
      <c r="A23" s="235">
        <v>45669</v>
      </c>
      <c r="B23" s="76">
        <f t="shared" si="0"/>
        <v>45669</v>
      </c>
      <c r="C23" s="197" t="s">
        <v>279</v>
      </c>
      <c r="D23" s="91"/>
      <c r="E23" s="15"/>
      <c r="F23" s="95" t="s">
        <v>81</v>
      </c>
      <c r="G23" s="1"/>
      <c r="H23" s="1"/>
      <c r="I23" s="1"/>
      <c r="J23" s="34" t="s">
        <v>227</v>
      </c>
      <c r="K23" s="1"/>
    </row>
    <row r="24" spans="1:11" ht="16.5" customHeight="1" x14ac:dyDescent="0.25">
      <c r="A24" s="235">
        <v>45670</v>
      </c>
      <c r="B24" s="76">
        <f t="shared" si="0"/>
        <v>45670</v>
      </c>
      <c r="C24" s="153" t="s">
        <v>14</v>
      </c>
      <c r="D24" s="91"/>
      <c r="E24" s="15"/>
      <c r="F24" s="95" t="s">
        <v>81</v>
      </c>
      <c r="G24" s="1"/>
      <c r="H24" s="1"/>
      <c r="I24" s="1"/>
      <c r="J24" s="34" t="s">
        <v>230</v>
      </c>
      <c r="K24" s="1"/>
    </row>
    <row r="25" spans="1:11" ht="16.5" customHeight="1" x14ac:dyDescent="0.25">
      <c r="A25" s="235">
        <v>45671</v>
      </c>
      <c r="B25" s="76">
        <f t="shared" si="0"/>
        <v>45671</v>
      </c>
      <c r="C25" s="80" t="s">
        <v>164</v>
      </c>
      <c r="D25" s="91"/>
      <c r="E25" s="15"/>
      <c r="F25" s="95" t="s">
        <v>81</v>
      </c>
      <c r="G25" s="1"/>
      <c r="H25" s="1"/>
      <c r="I25" s="1"/>
      <c r="J25" s="34" t="s">
        <v>17</v>
      </c>
      <c r="K25" s="1"/>
    </row>
    <row r="26" spans="1:11" ht="16.5" customHeight="1" x14ac:dyDescent="0.25">
      <c r="A26" s="235">
        <v>45672</v>
      </c>
      <c r="B26" s="76">
        <f t="shared" si="0"/>
        <v>45672</v>
      </c>
      <c r="C26" s="153" t="s">
        <v>23</v>
      </c>
      <c r="D26" s="91"/>
      <c r="E26" s="15"/>
      <c r="F26" s="95" t="s">
        <v>81</v>
      </c>
      <c r="G26" s="1"/>
      <c r="H26" s="1"/>
      <c r="I26" s="1"/>
      <c r="K26" s="1"/>
    </row>
    <row r="27" spans="1:11" ht="16.5" customHeight="1" x14ac:dyDescent="0.25">
      <c r="A27" s="235">
        <v>45673</v>
      </c>
      <c r="B27" s="76">
        <f t="shared" si="0"/>
        <v>45673</v>
      </c>
      <c r="C27" s="80" t="s">
        <v>305</v>
      </c>
      <c r="D27" s="91"/>
      <c r="E27" s="15"/>
      <c r="F27" s="95" t="s">
        <v>81</v>
      </c>
      <c r="G27" s="1"/>
      <c r="H27" s="1"/>
      <c r="I27" s="1"/>
      <c r="K27" s="1"/>
    </row>
    <row r="28" spans="1:11" ht="16.5" customHeight="1" x14ac:dyDescent="0.25">
      <c r="A28" s="235">
        <v>45674</v>
      </c>
      <c r="B28" s="76">
        <f t="shared" si="0"/>
        <v>45674</v>
      </c>
      <c r="C28" s="153" t="s">
        <v>227</v>
      </c>
      <c r="D28" s="91"/>
      <c r="E28" s="15"/>
      <c r="F28" s="95" t="s">
        <v>81</v>
      </c>
      <c r="G28" s="1"/>
      <c r="H28" s="1"/>
      <c r="I28" s="1"/>
      <c r="K28" s="1"/>
    </row>
    <row r="29" spans="1:11" ht="16.5" customHeight="1" x14ac:dyDescent="0.25">
      <c r="A29" s="235">
        <v>45675</v>
      </c>
      <c r="B29" s="76">
        <f t="shared" si="0"/>
        <v>45675</v>
      </c>
      <c r="C29" s="179" t="s">
        <v>226</v>
      </c>
      <c r="D29" s="15"/>
      <c r="E29" s="15"/>
      <c r="F29" s="95" t="s">
        <v>81</v>
      </c>
      <c r="G29" s="1"/>
      <c r="H29" s="1"/>
      <c r="I29" s="1"/>
      <c r="K29" s="1"/>
    </row>
    <row r="30" spans="1:11" ht="16.5" customHeight="1" x14ac:dyDescent="0.25">
      <c r="A30" s="235">
        <v>45676</v>
      </c>
      <c r="B30" s="76">
        <f t="shared" si="0"/>
        <v>45676</v>
      </c>
      <c r="C30" s="153" t="s">
        <v>14</v>
      </c>
      <c r="D30" s="15"/>
      <c r="E30" s="15"/>
      <c r="F30" s="95" t="s">
        <v>81</v>
      </c>
      <c r="G30" s="1"/>
      <c r="H30" s="1"/>
      <c r="I30" s="1"/>
      <c r="K30" s="1"/>
    </row>
    <row r="31" spans="1:11" ht="16.5" customHeight="1" x14ac:dyDescent="0.25">
      <c r="A31" s="235">
        <v>45677</v>
      </c>
      <c r="B31" s="76">
        <f t="shared" si="0"/>
        <v>45677</v>
      </c>
      <c r="C31" s="80" t="s">
        <v>265</v>
      </c>
      <c r="D31" s="15"/>
      <c r="E31" s="15"/>
      <c r="F31" s="95" t="s">
        <v>81</v>
      </c>
      <c r="G31" s="1"/>
      <c r="H31" s="1"/>
      <c r="I31" s="1"/>
      <c r="K31" s="1"/>
    </row>
    <row r="32" spans="1:11" ht="16.5" customHeight="1" x14ac:dyDescent="0.25">
      <c r="A32" s="235">
        <v>45678</v>
      </c>
      <c r="B32" s="76">
        <f t="shared" si="0"/>
        <v>45678</v>
      </c>
      <c r="C32" s="197" t="s">
        <v>228</v>
      </c>
      <c r="D32" s="91"/>
      <c r="E32" s="15"/>
      <c r="F32" s="95" t="s">
        <v>81</v>
      </c>
      <c r="G32" s="1"/>
      <c r="H32" s="1"/>
      <c r="I32" s="1"/>
      <c r="K32" s="1"/>
    </row>
    <row r="33" spans="1:11" ht="16.5" customHeight="1" x14ac:dyDescent="0.25">
      <c r="A33" s="235">
        <v>45679</v>
      </c>
      <c r="B33" s="76">
        <f t="shared" si="0"/>
        <v>45679</v>
      </c>
      <c r="C33" s="80" t="s">
        <v>261</v>
      </c>
      <c r="D33" s="91"/>
      <c r="E33" s="15"/>
      <c r="F33" s="95" t="s">
        <v>81</v>
      </c>
      <c r="G33" s="1"/>
      <c r="H33" s="1"/>
      <c r="I33" s="1"/>
      <c r="K33" s="1"/>
    </row>
    <row r="34" spans="1:11" ht="16.5" customHeight="1" x14ac:dyDescent="0.25">
      <c r="A34" s="235">
        <v>45680</v>
      </c>
      <c r="B34" s="76">
        <f t="shared" si="0"/>
        <v>45680</v>
      </c>
      <c r="C34" s="153" t="s">
        <v>23</v>
      </c>
      <c r="D34" s="91"/>
      <c r="E34" s="15"/>
      <c r="F34" s="95" t="s">
        <v>81</v>
      </c>
      <c r="G34" s="1"/>
      <c r="H34" s="1"/>
      <c r="I34" s="1"/>
      <c r="K34" s="1"/>
    </row>
    <row r="35" spans="1:11" ht="16.5" customHeight="1" x14ac:dyDescent="0.25">
      <c r="A35" s="235">
        <v>45681</v>
      </c>
      <c r="B35" s="76">
        <f t="shared" si="0"/>
        <v>45681</v>
      </c>
      <c r="C35" s="92" t="s">
        <v>308</v>
      </c>
      <c r="D35" s="91"/>
      <c r="E35" s="15"/>
      <c r="F35" s="95" t="s">
        <v>81</v>
      </c>
      <c r="G35" s="1"/>
      <c r="H35" s="1"/>
      <c r="I35" s="1"/>
      <c r="K35" s="1"/>
    </row>
    <row r="36" spans="1:11" ht="16.5" customHeight="1" x14ac:dyDescent="0.25">
      <c r="A36" s="235">
        <v>45682</v>
      </c>
      <c r="B36" s="76">
        <f t="shared" si="0"/>
        <v>45682</v>
      </c>
      <c r="C36" s="153" t="s">
        <v>252</v>
      </c>
      <c r="D36" s="15"/>
      <c r="E36" s="15"/>
      <c r="F36" s="95" t="s">
        <v>81</v>
      </c>
      <c r="G36" s="1"/>
      <c r="H36" s="1"/>
      <c r="I36" s="1"/>
      <c r="K36" s="1"/>
    </row>
    <row r="37" spans="1:11" ht="16.5" customHeight="1" x14ac:dyDescent="0.25">
      <c r="A37" s="235">
        <v>45683</v>
      </c>
      <c r="B37" s="76">
        <f t="shared" si="0"/>
        <v>45683</v>
      </c>
      <c r="C37" s="80" t="s">
        <v>277</v>
      </c>
      <c r="D37" s="91"/>
      <c r="E37" s="15"/>
      <c r="F37" s="95" t="s">
        <v>81</v>
      </c>
      <c r="G37" s="1"/>
      <c r="H37" s="1"/>
      <c r="I37" s="1"/>
      <c r="K37" s="1"/>
    </row>
    <row r="38" spans="1:11" ht="16.5" customHeight="1" x14ac:dyDescent="0.25">
      <c r="A38" s="235">
        <v>45684</v>
      </c>
      <c r="B38" s="76">
        <f t="shared" si="0"/>
        <v>45684</v>
      </c>
      <c r="C38" s="80" t="s">
        <v>287</v>
      </c>
      <c r="D38" s="15"/>
      <c r="E38" s="15"/>
      <c r="F38" s="95" t="s">
        <v>81</v>
      </c>
      <c r="G38" s="1"/>
      <c r="H38" s="1"/>
      <c r="I38" s="1"/>
      <c r="K38" s="1"/>
    </row>
    <row r="39" spans="1:11" ht="16.5" customHeight="1" x14ac:dyDescent="0.25">
      <c r="A39" s="235">
        <v>45685</v>
      </c>
      <c r="B39" s="76">
        <f t="shared" si="0"/>
        <v>45685</v>
      </c>
      <c r="C39" s="179" t="s">
        <v>226</v>
      </c>
      <c r="D39" s="91"/>
      <c r="E39" s="15"/>
      <c r="F39" s="95" t="s">
        <v>81</v>
      </c>
      <c r="G39" s="1"/>
      <c r="H39" s="1"/>
      <c r="I39" s="1"/>
      <c r="K39" s="1"/>
    </row>
    <row r="40" spans="1:11" ht="16.5" customHeight="1" x14ac:dyDescent="0.25">
      <c r="A40" s="235">
        <v>45686</v>
      </c>
      <c r="B40" s="76">
        <f t="shared" si="0"/>
        <v>45686</v>
      </c>
      <c r="C40" s="153" t="s">
        <v>252</v>
      </c>
      <c r="D40" s="15"/>
      <c r="E40" s="15"/>
      <c r="F40" s="95" t="s">
        <v>81</v>
      </c>
      <c r="G40" s="1"/>
      <c r="H40" s="1"/>
      <c r="I40" s="1"/>
      <c r="K40" s="1"/>
    </row>
    <row r="41" spans="1:11" ht="15.75" customHeight="1" x14ac:dyDescent="0.25">
      <c r="A41" s="235">
        <v>45687</v>
      </c>
      <c r="B41" s="76">
        <f t="shared" si="0"/>
        <v>45687</v>
      </c>
      <c r="C41" s="197" t="s">
        <v>228</v>
      </c>
      <c r="D41" s="15"/>
      <c r="E41" s="15"/>
      <c r="F41" s="95" t="s">
        <v>81</v>
      </c>
      <c r="G41" s="1"/>
      <c r="H41" s="1"/>
      <c r="I41" s="1"/>
      <c r="K41" s="1"/>
    </row>
    <row r="42" spans="1:11" ht="15.75" customHeight="1" x14ac:dyDescent="0.25">
      <c r="A42" s="235">
        <v>45688</v>
      </c>
      <c r="B42" s="76">
        <f t="shared" si="0"/>
        <v>45688</v>
      </c>
      <c r="C42" s="153" t="s">
        <v>227</v>
      </c>
      <c r="D42" s="15"/>
      <c r="E42" s="15"/>
      <c r="F42" s="95" t="s">
        <v>81</v>
      </c>
      <c r="G42" s="1"/>
      <c r="H42" s="1"/>
      <c r="I42" s="1"/>
      <c r="K42" s="1"/>
    </row>
    <row r="43" spans="1:11" ht="15.75" customHeight="1" x14ac:dyDescent="0.25">
      <c r="A43" s="172"/>
      <c r="B43" s="76"/>
      <c r="C43" s="153"/>
      <c r="D43" s="15"/>
      <c r="E43" s="15"/>
      <c r="F43" s="95"/>
      <c r="G43" s="1"/>
      <c r="H43" s="1"/>
      <c r="I43" s="1"/>
      <c r="K43" s="1"/>
    </row>
    <row r="44" spans="1:11" ht="16.5" customHeight="1" x14ac:dyDescent="0.25">
      <c r="A44" s="172"/>
      <c r="B44" s="76"/>
      <c r="C44" s="80"/>
      <c r="D44" s="15"/>
      <c r="E44" s="15"/>
      <c r="F44" s="95"/>
      <c r="G44" s="1"/>
      <c r="H44" s="1"/>
      <c r="I44" s="1"/>
      <c r="K44" s="1"/>
    </row>
    <row r="45" spans="1:11" ht="16.5" customHeight="1" thickBot="1" x14ac:dyDescent="0.3">
      <c r="A45" s="171"/>
      <c r="B45" s="78"/>
      <c r="C45" s="184"/>
      <c r="D45" s="96"/>
      <c r="E45" s="96"/>
      <c r="F45" s="97"/>
      <c r="G45" s="1"/>
      <c r="H45" s="1"/>
      <c r="I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</row>
    <row r="47" spans="1:11" ht="15.75" customHeight="1" x14ac:dyDescent="0.25">
      <c r="A47" s="1" t="s">
        <v>42</v>
      </c>
      <c r="B47" s="1"/>
      <c r="C47" s="1"/>
      <c r="D47" s="1"/>
      <c r="E47" s="1" t="s">
        <v>32</v>
      </c>
      <c r="F47" s="1"/>
      <c r="G47" s="1"/>
      <c r="H47" s="1"/>
      <c r="I47" s="1"/>
      <c r="K47" s="1"/>
    </row>
    <row r="48" spans="1:11" ht="15.75" customHeight="1" x14ac:dyDescent="0.25">
      <c r="A48" s="1" t="s">
        <v>259</v>
      </c>
      <c r="B48" s="1"/>
      <c r="C48" s="1"/>
      <c r="D48" s="1"/>
      <c r="E48" s="1" t="s">
        <v>259</v>
      </c>
      <c r="F48" s="1"/>
      <c r="G48" s="1"/>
      <c r="H48" s="1"/>
      <c r="I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selectLockedCells="1" selectUnlockedCells="1"/>
  <autoFilter ref="C11:E45"/>
  <mergeCells count="4">
    <mergeCell ref="A10:A11"/>
    <mergeCell ref="B10:B11"/>
    <mergeCell ref="C10:E10"/>
    <mergeCell ref="F10:F11"/>
  </mergeCells>
  <phoneticPr fontId="20" type="noConversion"/>
  <dataValidations xWindow="488" yWindow="535" count="3">
    <dataValidation allowBlank="1" showErrorMessage="1" sqref="C15 C34 C13 C42:C43 C19 C26 C24 C28:C30 C36 C39:C40"/>
    <dataValidation type="list" allowBlank="1" showInputMessage="1" prompt="ALEGETI DOCTORUL DIN LISTA" sqref="C21:C22 C27 C44:C45 C16:C18 C31 C37:C38 C25 C14 C33">
      <formula1>$L$15:$L$27</formula1>
    </dataValidation>
    <dataValidation type="list" allowBlank="1" showInputMessage="1" prompt="ALEGETI DOCTORUL DIN LISTA" sqref="C23 C32 C20 C41">
      <formula1>$I$15:$I$22</formula1>
    </dataValidation>
  </dataValidations>
  <printOptions horizontalCentered="1"/>
  <pageMargins left="0.19685039370078741" right="0.15748031496062992" top="0.19685039370078741" bottom="0.19685039370078741" header="0" footer="0"/>
  <pageSetup paperSize="9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8"/>
  <sheetViews>
    <sheetView zoomScale="69" workbookViewId="0">
      <selection activeCell="N48" sqref="N48"/>
    </sheetView>
  </sheetViews>
  <sheetFormatPr defaultColWidth="14.42578125" defaultRowHeight="15" x14ac:dyDescent="0.25"/>
  <cols>
    <col min="1" max="1" width="33.42578125" bestFit="1" customWidth="1"/>
    <col min="2" max="2" width="12.42578125" customWidth="1"/>
    <col min="3" max="3" width="45.28515625" style="45" customWidth="1"/>
    <col min="4" max="4" width="39.28515625" style="45" customWidth="1"/>
    <col min="5" max="5" width="35.28515625" customWidth="1"/>
    <col min="6" max="6" width="30.7109375" bestFit="1" customWidth="1"/>
    <col min="7" max="7" width="28.140625" bestFit="1" customWidth="1"/>
    <col min="8" max="8" width="42.28515625" customWidth="1"/>
    <col min="9" max="9" width="34.7109375" customWidth="1"/>
    <col min="10" max="10" width="30.140625" style="45" customWidth="1"/>
    <col min="11" max="14" width="8.85546875" customWidth="1"/>
    <col min="15" max="15" width="21" customWidth="1"/>
  </cols>
  <sheetData>
    <row r="1" spans="1:15" ht="15.75" x14ac:dyDescent="0.25">
      <c r="A1" s="35"/>
      <c r="B1" s="35"/>
      <c r="C1" s="38"/>
      <c r="D1" s="38"/>
      <c r="E1" s="35"/>
      <c r="F1" s="35"/>
      <c r="G1" s="35"/>
      <c r="H1" s="35"/>
      <c r="I1" s="35"/>
      <c r="J1" s="38"/>
      <c r="K1" s="35"/>
      <c r="L1" s="35"/>
      <c r="M1" s="35"/>
      <c r="N1" s="35"/>
      <c r="O1" s="35"/>
    </row>
    <row r="2" spans="1:15" ht="15.75" x14ac:dyDescent="0.25">
      <c r="A2" s="35"/>
      <c r="B2" s="35"/>
      <c r="C2" s="38"/>
      <c r="D2" s="38"/>
      <c r="E2" s="35"/>
      <c r="F2" s="35"/>
      <c r="G2" s="35"/>
      <c r="H2" s="35"/>
      <c r="I2" s="35"/>
      <c r="J2" s="38"/>
      <c r="K2" s="35"/>
      <c r="L2" s="35"/>
      <c r="M2" s="35"/>
      <c r="N2" s="35"/>
      <c r="O2" s="35"/>
    </row>
    <row r="3" spans="1:15" ht="15.75" x14ac:dyDescent="0.25">
      <c r="A3" s="35"/>
      <c r="B3" s="35"/>
      <c r="C3" s="38"/>
      <c r="D3" s="38"/>
      <c r="E3" s="35"/>
      <c r="F3" s="35"/>
      <c r="G3" s="35"/>
      <c r="H3" s="35"/>
      <c r="I3" s="35"/>
      <c r="J3" s="38"/>
      <c r="K3" s="35"/>
      <c r="L3" s="35"/>
      <c r="M3" s="35"/>
      <c r="N3" s="35"/>
      <c r="O3" s="35"/>
    </row>
    <row r="4" spans="1:15" ht="15.75" x14ac:dyDescent="0.25">
      <c r="A4" s="35"/>
      <c r="B4" s="36" t="s">
        <v>1</v>
      </c>
      <c r="C4" s="38"/>
      <c r="D4" s="38"/>
      <c r="E4" s="35"/>
      <c r="F4" s="35"/>
      <c r="G4" s="35"/>
      <c r="H4" s="35"/>
      <c r="I4" s="35"/>
      <c r="J4" s="38"/>
      <c r="K4" s="35"/>
      <c r="L4" s="35"/>
      <c r="M4" s="35"/>
      <c r="N4" s="35"/>
      <c r="O4" s="35"/>
    </row>
    <row r="5" spans="1:15" ht="15.75" x14ac:dyDescent="0.25">
      <c r="A5" s="35"/>
      <c r="B5" s="37" t="s">
        <v>88</v>
      </c>
      <c r="C5" s="38"/>
      <c r="D5" s="38"/>
      <c r="E5" s="35"/>
      <c r="F5" s="35"/>
      <c r="G5" s="35"/>
      <c r="H5" s="35"/>
      <c r="I5" s="35"/>
      <c r="J5" s="38"/>
      <c r="K5" s="35"/>
      <c r="L5" s="35"/>
      <c r="M5" s="35"/>
      <c r="N5" s="35"/>
      <c r="O5" s="35"/>
    </row>
    <row r="6" spans="1:15" ht="15.75" x14ac:dyDescent="0.25">
      <c r="A6" s="35"/>
      <c r="B6" s="35" t="s">
        <v>4</v>
      </c>
      <c r="C6" s="38"/>
      <c r="D6" s="38"/>
      <c r="E6" s="35"/>
      <c r="F6" s="35"/>
      <c r="G6" s="35"/>
      <c r="H6" s="35"/>
      <c r="I6" s="35"/>
      <c r="J6" s="38"/>
      <c r="K6" s="35"/>
      <c r="L6" s="35"/>
      <c r="M6" s="35"/>
      <c r="N6" s="35"/>
      <c r="O6" s="35"/>
    </row>
    <row r="7" spans="1:15" ht="15.75" x14ac:dyDescent="0.25">
      <c r="A7" s="35"/>
      <c r="B7" s="35" t="s">
        <v>5</v>
      </c>
      <c r="C7" s="38"/>
      <c r="D7" s="38"/>
      <c r="E7" s="35"/>
      <c r="F7" s="35"/>
      <c r="G7" s="35"/>
      <c r="H7" s="35"/>
      <c r="I7" s="35"/>
      <c r="J7" s="38"/>
      <c r="K7" s="35"/>
      <c r="L7" s="35"/>
      <c r="M7" s="35"/>
      <c r="N7" s="35"/>
      <c r="O7" s="35"/>
    </row>
    <row r="8" spans="1:15" ht="15.75" x14ac:dyDescent="0.25">
      <c r="A8" s="35"/>
      <c r="B8" s="35"/>
      <c r="C8" s="38"/>
      <c r="D8" s="38"/>
      <c r="E8" s="35"/>
      <c r="F8" s="35"/>
      <c r="G8" s="35"/>
      <c r="H8" s="35"/>
      <c r="I8" s="35"/>
      <c r="J8" s="38"/>
      <c r="K8" s="35"/>
      <c r="L8" s="35"/>
      <c r="M8" s="35"/>
      <c r="N8" s="35"/>
      <c r="O8" s="35"/>
    </row>
    <row r="9" spans="1:15" ht="16.5" thickBot="1" x14ac:dyDescent="0.3">
      <c r="A9" s="35"/>
      <c r="B9" s="35"/>
      <c r="C9" s="38"/>
      <c r="D9" s="38"/>
      <c r="E9" s="35"/>
      <c r="F9" s="35"/>
      <c r="G9" s="35"/>
      <c r="H9" s="35"/>
      <c r="I9" s="35"/>
      <c r="J9" s="38"/>
      <c r="K9" s="35"/>
      <c r="L9" s="35"/>
      <c r="M9" s="35"/>
      <c r="N9" s="35"/>
      <c r="O9" s="35"/>
    </row>
    <row r="10" spans="1:15" ht="19.5" thickBot="1" x14ac:dyDescent="0.35">
      <c r="A10" s="227" t="s">
        <v>7</v>
      </c>
      <c r="B10" s="229" t="s">
        <v>8</v>
      </c>
      <c r="C10" s="231" t="s">
        <v>9</v>
      </c>
      <c r="D10" s="232"/>
      <c r="E10" s="233"/>
      <c r="F10" s="233"/>
      <c r="G10" s="233"/>
      <c r="H10" s="233"/>
      <c r="I10" s="233"/>
      <c r="J10" s="234"/>
      <c r="K10" s="35"/>
      <c r="L10" s="35"/>
      <c r="M10" s="35"/>
      <c r="N10" s="35"/>
      <c r="O10" s="35"/>
    </row>
    <row r="11" spans="1:15" ht="57" thickBot="1" x14ac:dyDescent="0.3">
      <c r="A11" s="228"/>
      <c r="B11" s="230"/>
      <c r="C11" s="145" t="s">
        <v>231</v>
      </c>
      <c r="D11" s="146" t="s">
        <v>89</v>
      </c>
      <c r="E11" s="107" t="s">
        <v>90</v>
      </c>
      <c r="F11" s="108" t="s">
        <v>91</v>
      </c>
      <c r="G11" s="106" t="s">
        <v>249</v>
      </c>
      <c r="H11" s="108" t="s">
        <v>234</v>
      </c>
      <c r="I11" s="109" t="s">
        <v>235</v>
      </c>
      <c r="J11" s="110" t="s">
        <v>92</v>
      </c>
      <c r="K11" s="35"/>
      <c r="L11" s="35"/>
      <c r="M11" s="35"/>
      <c r="N11" s="35"/>
      <c r="O11" s="35"/>
    </row>
    <row r="12" spans="1:15" ht="37.5" x14ac:dyDescent="0.25">
      <c r="A12" s="111">
        <f>'Pneumologie I'!A12</f>
        <v>45658</v>
      </c>
      <c r="B12" s="112">
        <f>'Pneumologie I'!B12</f>
        <v>45658</v>
      </c>
      <c r="C12" s="113" t="str">
        <f>'Pneumologie I'!C12</f>
        <v>Dr. Daniel LEICA</v>
      </c>
      <c r="D12" s="147" t="str">
        <f>'Sectia CTP'!C12</f>
        <v>Dr.Farmatu Lucian</v>
      </c>
      <c r="E12" s="115" t="str">
        <f>'Sectia ATI'!C12</f>
        <v>Dr. Straticiuc Nina</v>
      </c>
      <c r="F12" s="116" t="str">
        <f>'Pneumologie II'!C12</f>
        <v>Dr. Paula VASILACHE</v>
      </c>
      <c r="G12" s="114" t="str">
        <f>'Pneumologie III'!C12</f>
        <v>Dr. Iustina BACIU</v>
      </c>
      <c r="H12" s="117" t="str">
        <f>'Pneumologie I'!D12</f>
        <v>Dr. Artenie Elena</v>
      </c>
      <c r="I12" s="118" t="str">
        <f>'Pneumologie I'!E12</f>
        <v>Dr. Damoc Daniela</v>
      </c>
      <c r="J12" s="119" t="str">
        <f>'Sectia CTP'!D12</f>
        <v>Medic rez.Bocanescu Irineu</v>
      </c>
      <c r="K12" s="35"/>
      <c r="L12" s="35"/>
      <c r="M12" s="35"/>
      <c r="N12" s="35"/>
      <c r="O12" s="39"/>
    </row>
    <row r="13" spans="1:15" ht="18.75" x14ac:dyDescent="0.25">
      <c r="A13" s="120">
        <f>'Pneumologie I'!A13</f>
        <v>45659</v>
      </c>
      <c r="B13" s="121">
        <f>'Pneumologie I'!A13</f>
        <v>45659</v>
      </c>
      <c r="C13" s="122" t="str">
        <f>'Pneumologie I'!C13</f>
        <v>Dr. Stefan SANDULACHE</v>
      </c>
      <c r="D13" s="148" t="str">
        <f>'Sectia CTP'!C13</f>
        <v>Dr.Barzu Dragos</v>
      </c>
      <c r="E13" s="124" t="str">
        <f>'Sectia ATI'!C13</f>
        <v>Dr. Badescu Simona</v>
      </c>
      <c r="F13" s="125" t="str">
        <f>'Pneumologie II'!C13</f>
        <v>Dr. Andrei STACESCU</v>
      </c>
      <c r="G13" s="123" t="str">
        <f>'Pneumologie III'!C13</f>
        <v>Dr. Armin JALBA</v>
      </c>
      <c r="H13" s="126" t="str">
        <f>'Pneumologie I'!D13</f>
        <v>Dr. Vasilache Paula</v>
      </c>
      <c r="I13" s="118" t="str">
        <f>'Pneumologie I'!E13</f>
        <v>Dr. Mihai Diana</v>
      </c>
      <c r="J13" s="127" t="str">
        <f>'Sectia CTP'!D13</f>
        <v>Medic rez.Costan Andrei</v>
      </c>
      <c r="K13" s="35"/>
      <c r="L13" s="35"/>
      <c r="M13" s="35"/>
      <c r="N13" s="35"/>
      <c r="O13" s="39"/>
    </row>
    <row r="14" spans="1:15" ht="37.5" x14ac:dyDescent="0.25">
      <c r="A14" s="120">
        <f>'Pneumologie I'!A14</f>
        <v>45660</v>
      </c>
      <c r="B14" s="121">
        <f>'Pneumologie I'!A14</f>
        <v>45660</v>
      </c>
      <c r="C14" s="122" t="str">
        <f>'Pneumologie I'!C14</f>
        <v>Dr. Mihaela DANILA</v>
      </c>
      <c r="D14" s="148" t="str">
        <f>'Sectia CTP'!C14</f>
        <v>Asist.Univ.Dr.Lunguleac Tiberiu</v>
      </c>
      <c r="E14" s="124" t="str">
        <f>'Sectia ATI'!C14</f>
        <v>Dr. Pulbere Dorin</v>
      </c>
      <c r="F14" s="125" t="str">
        <f>'Pneumologie II'!C14</f>
        <v>Dr. Marioara CAZAN</v>
      </c>
      <c r="G14" s="123" t="str">
        <f>'Pneumologie III'!C14</f>
        <v>Dr. Larisa IORDACHESCU</v>
      </c>
      <c r="H14" s="126" t="str">
        <f>'Pneumologie I'!D14</f>
        <v>Dr. Tiron Raluca </v>
      </c>
      <c r="I14" s="118" t="str">
        <f>'Pneumologie I'!E14</f>
        <v>Dr. Amariutei Bianca</v>
      </c>
      <c r="J14" s="127" t="str">
        <f>'Sectia CTP'!D14</f>
        <v>Medic rez.Creciun Daniel</v>
      </c>
      <c r="K14" s="35"/>
      <c r="L14" s="35"/>
      <c r="M14" s="35"/>
      <c r="N14" s="35"/>
      <c r="O14" s="39"/>
    </row>
    <row r="15" spans="1:15" ht="37.5" x14ac:dyDescent="0.25">
      <c r="A15" s="120">
        <f>'Pneumologie I'!A15</f>
        <v>45661</v>
      </c>
      <c r="B15" s="121">
        <f>'Pneumologie I'!A15</f>
        <v>45661</v>
      </c>
      <c r="C15" s="122" t="str">
        <f>'Pneumologie I'!C15</f>
        <v>08:00-20:00 Dr. Viorica BORS
20:00-08:00 Dr. Oana MIRON</v>
      </c>
      <c r="D15" s="148" t="str">
        <f>'Sectia CTP'!C15</f>
        <v>Asist.Univ.Dr.Mitrofan Costica</v>
      </c>
      <c r="E15" s="124" t="str">
        <f>'Sectia ATI'!C15</f>
        <v>Dr. Badescu Simona</v>
      </c>
      <c r="F15" s="125" t="str">
        <f>'Pneumologie II'!C15</f>
        <v>Dr. Ionela GROSU CREANGA</v>
      </c>
      <c r="G15" s="123" t="str">
        <f>'Pneumologie III'!C15</f>
        <v>Dr. Lavinia PULBERE</v>
      </c>
      <c r="H15" s="126" t="str">
        <f>'Pneumologie I'!D15</f>
        <v>Dr. Salahoru Constantin</v>
      </c>
      <c r="I15" s="118" t="str">
        <f>'Pneumologie I'!E15</f>
        <v>Dr. Cordun Alexandra</v>
      </c>
      <c r="J15" s="127" t="str">
        <f>'Sectia CTP'!D15</f>
        <v>Medic rez.Graur Alexandru</v>
      </c>
      <c r="K15" s="35"/>
      <c r="L15" s="35"/>
      <c r="M15" s="35"/>
      <c r="N15" s="35"/>
      <c r="O15" s="39"/>
    </row>
    <row r="16" spans="1:15" ht="18.75" x14ac:dyDescent="0.25">
      <c r="A16" s="120">
        <f>'Pneumologie I'!A16</f>
        <v>45662</v>
      </c>
      <c r="B16" s="121">
        <f>'Pneumologie I'!A16</f>
        <v>45662</v>
      </c>
      <c r="C16" s="122" t="str">
        <f>'Pneumologie I'!C16</f>
        <v>Dr. Stefan SANDULACHE</v>
      </c>
      <c r="D16" s="148" t="str">
        <f>'Sectia CTP'!C16</f>
        <v>Dr.Barzu Dragos</v>
      </c>
      <c r="E16" s="124" t="str">
        <f>'Sectia ATI'!C16</f>
        <v>Dr. Miron Mihnea</v>
      </c>
      <c r="F16" s="125" t="str">
        <f>'Pneumologie II'!C16</f>
        <v>Dr. Ruxandra STIRBU</v>
      </c>
      <c r="G16" s="123" t="str">
        <f>'Pneumologie III'!C16</f>
        <v>Dr. Alexandru OSTRICEANU</v>
      </c>
      <c r="H16" s="126" t="str">
        <f>'Pneumologie I'!D16</f>
        <v>Dr. Bulgariu Cristian</v>
      </c>
      <c r="I16" s="118" t="str">
        <f>'Pneumologie I'!E16</f>
        <v>Dr. Grapa Ioana</v>
      </c>
      <c r="J16" s="127" t="str">
        <f>'Sectia CTP'!D16</f>
        <v>Medic rez.Hanganu Nicolae</v>
      </c>
      <c r="K16" s="35"/>
      <c r="L16" s="35"/>
      <c r="M16" s="35"/>
      <c r="N16" s="35"/>
      <c r="O16" s="39"/>
    </row>
    <row r="17" spans="1:15" ht="18.75" x14ac:dyDescent="0.25">
      <c r="A17" s="120">
        <f>'Pneumologie I'!A17</f>
        <v>45663</v>
      </c>
      <c r="B17" s="121">
        <f>'Pneumologie I'!A17</f>
        <v>45663</v>
      </c>
      <c r="C17" s="122" t="str">
        <f>'Pneumologie I'!C17</f>
        <v>Dr. Andreea ZABARA</v>
      </c>
      <c r="D17" s="148" t="str">
        <f>'Sectia CTP'!C17</f>
        <v>Dr.Farmatu Lucian</v>
      </c>
      <c r="E17" s="124" t="str">
        <f>'Sectia ATI'!C17</f>
        <v>Dr. Pulbere Dorin</v>
      </c>
      <c r="F17" s="125" t="str">
        <f>'Pneumologie II'!C17</f>
        <v>Dr. Marioara CAZAN</v>
      </c>
      <c r="G17" s="123" t="str">
        <f>'Pneumologie III'!C17</f>
        <v>Dr. Mihail NAZARIA</v>
      </c>
      <c r="H17" s="126" t="str">
        <f>'Pneumologie I'!D17</f>
        <v>Dr. Ungureanu Casiana</v>
      </c>
      <c r="I17" s="118" t="str">
        <f>'Pneumologie I'!E17</f>
        <v>Dr. Repciuc Alexandra</v>
      </c>
      <c r="J17" s="127" t="str">
        <f>'Sectia CTP'!D17</f>
        <v>Medic rez.Costan Andrei</v>
      </c>
      <c r="K17" s="35"/>
      <c r="L17" s="35"/>
      <c r="M17" s="35"/>
      <c r="N17" s="35"/>
      <c r="O17" s="39"/>
    </row>
    <row r="18" spans="1:15" ht="18.75" x14ac:dyDescent="0.25">
      <c r="A18" s="120">
        <f>'Pneumologie I'!A18</f>
        <v>45664</v>
      </c>
      <c r="B18" s="121">
        <f>'Pneumologie I'!A18</f>
        <v>45664</v>
      </c>
      <c r="C18" s="122" t="str">
        <f>'Pneumologie I'!C18</f>
        <v>Dr. Mihaela SANDU</v>
      </c>
      <c r="D18" s="148" t="str">
        <f>'Sectia CTP'!C18</f>
        <v>Asist.Univ.Dr.Lunguleac Tiberiu</v>
      </c>
      <c r="E18" s="124" t="str">
        <f>'Sectia ATI'!C18</f>
        <v>Dr. Andrioaie Narcis</v>
      </c>
      <c r="F18" s="125" t="str">
        <f>'Pneumologie II'!C18</f>
        <v>Dr. Paula VASILACHE</v>
      </c>
      <c r="G18" s="123" t="str">
        <f>'Pneumologie III'!C18</f>
        <v>Dr. Stefan SANDULACHE</v>
      </c>
      <c r="H18" s="126" t="str">
        <f>'Pneumologie I'!D18</f>
        <v>Dr. Bădărău Andrada</v>
      </c>
      <c r="I18" s="118" t="str">
        <f>'Pneumologie I'!E18</f>
        <v>Dr. Cudalbeanu Marlena</v>
      </c>
      <c r="J18" s="127" t="str">
        <f>'Sectia CTP'!D18</f>
        <v>Medic rez.Rusu Cristian</v>
      </c>
      <c r="K18" s="35"/>
      <c r="L18" s="35"/>
      <c r="M18" s="35"/>
      <c r="N18" s="35"/>
      <c r="O18" s="39"/>
    </row>
    <row r="19" spans="1:15" ht="37.5" x14ac:dyDescent="0.25">
      <c r="A19" s="120">
        <f>'Pneumologie I'!A19</f>
        <v>45665</v>
      </c>
      <c r="B19" s="121">
        <f>'Pneumologie I'!A19</f>
        <v>45665</v>
      </c>
      <c r="C19" s="122" t="str">
        <f>'Pneumologie I'!C19</f>
        <v>14:00-23:00 Dr. Marioara CAZAN
23:00-08:00 Dr. Oana MIRON</v>
      </c>
      <c r="D19" s="148" t="str">
        <f>'Sectia CTP'!C19</f>
        <v>Dr.Farmatu Lucian</v>
      </c>
      <c r="E19" s="124" t="str">
        <f>'Sectia ATI'!C19</f>
        <v>Dr. Badescu Simona</v>
      </c>
      <c r="F19" s="125" t="str">
        <f>'Pneumologie II'!C19</f>
        <v>Dr. Constantin SALAHORU</v>
      </c>
      <c r="G19" s="123" t="str">
        <f>'Pneumologie III'!C19</f>
        <v>Dr. Lavinia PULBERE</v>
      </c>
      <c r="H19" s="126" t="str">
        <f>'Pneumologie I'!D19</f>
        <v>Dr. Stirbu Ruxandra</v>
      </c>
      <c r="I19" s="118" t="str">
        <f>'Pneumologie I'!E19</f>
        <v>Dr. Mustata Petronela</v>
      </c>
      <c r="J19" s="127" t="str">
        <f>'Sectia CTP'!D19</f>
        <v>Medic rez.Smolenschi-Palanciuc Snejana</v>
      </c>
      <c r="K19" s="35"/>
      <c r="L19" s="35"/>
      <c r="M19" s="35"/>
      <c r="N19" s="35"/>
      <c r="O19" s="39"/>
    </row>
    <row r="20" spans="1:15" ht="18.75" x14ac:dyDescent="0.25">
      <c r="A20" s="120">
        <f>'Pneumologie I'!A20</f>
        <v>45666</v>
      </c>
      <c r="B20" s="121">
        <f>'Pneumologie I'!A20</f>
        <v>45666</v>
      </c>
      <c r="C20" s="122" t="str">
        <f>'Pneumologie I'!C20</f>
        <v>Dr. Andreea ZABARA</v>
      </c>
      <c r="D20" s="148" t="str">
        <f>'Sectia CTP'!C20</f>
        <v>Asist.Univ.Dr.Salahoru Paul</v>
      </c>
      <c r="E20" s="124" t="str">
        <f>'Sectia ATI'!C20</f>
        <v>Dr. Straticiuc Nina</v>
      </c>
      <c r="F20" s="125" t="str">
        <f>'Pneumologie II'!C20</f>
        <v>Dr. Cristian BULGARIU</v>
      </c>
      <c r="G20" s="123" t="str">
        <f>'Pneumologie III'!C20</f>
        <v>Dr. Ionela GROSU CREANGA</v>
      </c>
      <c r="H20" s="126" t="str">
        <f>'Pneumologie I'!D20</f>
        <v>Dr. Birsan Alin</v>
      </c>
      <c r="I20" s="118" t="str">
        <f>'Pneumologie I'!E20</f>
        <v>Dr. Filip Edward</v>
      </c>
      <c r="J20" s="127" t="str">
        <f>'Sectia CTP'!D20</f>
        <v>Medic rez.Stirbu Andrei</v>
      </c>
      <c r="K20" s="35"/>
      <c r="L20" s="35"/>
      <c r="M20" s="35"/>
      <c r="N20" s="35"/>
      <c r="O20" s="39"/>
    </row>
    <row r="21" spans="1:15" ht="37.5" x14ac:dyDescent="0.25">
      <c r="A21" s="120">
        <f>'Pneumologie I'!A21</f>
        <v>45667</v>
      </c>
      <c r="B21" s="121">
        <f>'Pneumologie I'!A21</f>
        <v>45667</v>
      </c>
      <c r="C21" s="122" t="str">
        <f>'Pneumologie I'!C21</f>
        <v>Dr. Oana MIRON</v>
      </c>
      <c r="D21" s="148" t="str">
        <f>'Sectia CTP'!C21</f>
        <v>Asist.Univ.Dr.Mitrofan Costica</v>
      </c>
      <c r="E21" s="124" t="str">
        <f>'Sectia ATI'!C21</f>
        <v>Dr. Moiseenco Ala</v>
      </c>
      <c r="F21" s="124" t="str">
        <f>'Pneumologie II'!C21</f>
        <v>Dr. Andrei STACESCU</v>
      </c>
      <c r="G21" s="123" t="str">
        <f>'Pneumologie III'!C21</f>
        <v>Dr. Adina MIHAILOVICI</v>
      </c>
      <c r="H21" s="126" t="str">
        <f>'Pneumologie I'!D21</f>
        <v>Dr. Nazaria Mihail</v>
      </c>
      <c r="I21" s="118" t="str">
        <f>'Pneumologie I'!E21</f>
        <v>Dr. Afloarei Carina</v>
      </c>
      <c r="J21" s="127" t="str">
        <f>'Sectia CTP'!D21</f>
        <v>Medic.rez.Toader Mirela</v>
      </c>
      <c r="K21" s="35"/>
      <c r="L21" s="35"/>
      <c r="M21" s="35"/>
      <c r="N21" s="35"/>
      <c r="O21" s="39"/>
    </row>
    <row r="22" spans="1:15" ht="37.5" x14ac:dyDescent="0.25">
      <c r="A22" s="120">
        <f>'Pneumologie I'!A22</f>
        <v>45668</v>
      </c>
      <c r="B22" s="121">
        <f>'Pneumologie I'!A22</f>
        <v>45668</v>
      </c>
      <c r="C22" s="122" t="str">
        <f>'Pneumologie I'!C22</f>
        <v>Dr. Stefan SANDULACHE</v>
      </c>
      <c r="D22" s="148" t="str">
        <f>'Sectia CTP'!C22</f>
        <v>Conf.Univ.Dr.Grigorescu Cristina</v>
      </c>
      <c r="E22" s="124" t="str">
        <f>'Sectia ATI'!C22</f>
        <v>Dr. Pulbere Dorin</v>
      </c>
      <c r="F22" s="125" t="str">
        <f>'Pneumologie II'!C22</f>
        <v>Dr. Cristina VICOL</v>
      </c>
      <c r="G22" s="123" t="str">
        <f>'Pneumologie III'!C22</f>
        <v>Dr. Raluca TIRON</v>
      </c>
      <c r="H22" s="126" t="str">
        <f>'Pneumologie I'!D22</f>
        <v>Dr. Bojica Beatrice</v>
      </c>
      <c r="I22" s="118" t="str">
        <f>'Pneumologie I'!E22</f>
        <v>Dr. Nutu Ramona</v>
      </c>
      <c r="J22" s="127" t="str">
        <f>'Sectia CTP'!D22</f>
        <v>Medic rez.Bocanescu Irineu</v>
      </c>
      <c r="K22" s="35"/>
      <c r="L22" s="35"/>
      <c r="M22" s="35"/>
      <c r="N22" s="35"/>
      <c r="O22" s="39"/>
    </row>
    <row r="23" spans="1:15" ht="37.5" x14ac:dyDescent="0.25">
      <c r="A23" s="120">
        <f>'Pneumologie I'!A23</f>
        <v>45669</v>
      </c>
      <c r="B23" s="121">
        <f>'Pneumologie I'!A23</f>
        <v>45669</v>
      </c>
      <c r="C23" s="122" t="str">
        <f>'Pneumologie I'!C23</f>
        <v>Dr. Elena MITROFAN</v>
      </c>
      <c r="D23" s="148" t="str">
        <f>'Sectia CTP'!C23</f>
        <v>Asist.Univ.Dr.Lunguleac Tiberiu</v>
      </c>
      <c r="E23" s="124" t="str">
        <f>'Sectia ATI'!C23</f>
        <v>Dr. Moiseenco Ala</v>
      </c>
      <c r="F23" s="125" t="str">
        <f>'Pneumologie II'!C23</f>
        <v>Dr. Andrei STACESCU</v>
      </c>
      <c r="G23" s="123" t="str">
        <f>'Pneumologie III'!C23</f>
        <v>Dr. Ionela GROSU CREANGA</v>
      </c>
      <c r="H23" s="126" t="str">
        <f>'Pneumologie I'!D23</f>
        <v>Dr. Toma David</v>
      </c>
      <c r="I23" s="118" t="str">
        <f>'Pneumologie I'!E23</f>
        <v>Dr. Grapa Ioana</v>
      </c>
      <c r="J23" s="127" t="str">
        <f>'Sectia CTP'!D23</f>
        <v>Medic rez.Iacobescu Radu</v>
      </c>
      <c r="K23" s="35"/>
      <c r="L23" s="35"/>
      <c r="M23" s="35"/>
      <c r="N23" s="35"/>
      <c r="O23" s="39"/>
    </row>
    <row r="24" spans="1:15" ht="18.75" x14ac:dyDescent="0.25">
      <c r="A24" s="120">
        <f>'Pneumologie I'!A24</f>
        <v>45670</v>
      </c>
      <c r="B24" s="121">
        <f>'Pneumologie I'!A24</f>
        <v>45670</v>
      </c>
      <c r="C24" s="122" t="str">
        <f>'Pneumologie I'!C24</f>
        <v>Dr. Ramona MIRON</v>
      </c>
      <c r="D24" s="148" t="str">
        <f>'Sectia CTP'!C24</f>
        <v>Asist.Univ.Dr.Mitrofan Costica</v>
      </c>
      <c r="E24" s="124" t="str">
        <f>'Sectia ATI'!C24</f>
        <v>Dr. Miron Mihnea</v>
      </c>
      <c r="F24" s="125" t="str">
        <f>'Pneumologie II'!C24</f>
        <v>Dr. Tania ANTONEAC</v>
      </c>
      <c r="G24" s="123" t="str">
        <f>'Pneumologie III'!C24</f>
        <v>Dr. Viorica BORS</v>
      </c>
      <c r="H24" s="126" t="str">
        <f>'Pneumologie I'!D24</f>
        <v>Dr. Branza Marcela</v>
      </c>
      <c r="I24" s="118" t="str">
        <f>'Pneumologie I'!E24</f>
        <v>Dr. Damoc Daniela</v>
      </c>
      <c r="J24" s="127" t="str">
        <f>'Sectia CTP'!D24</f>
        <v>Medic rez.Creciun Daniel</v>
      </c>
      <c r="K24" s="35"/>
      <c r="L24" s="35"/>
      <c r="M24" s="35"/>
      <c r="N24" s="35"/>
      <c r="O24" s="39"/>
    </row>
    <row r="25" spans="1:15" ht="37.5" x14ac:dyDescent="0.25">
      <c r="A25" s="120">
        <f>'Pneumologie I'!A25</f>
        <v>45671</v>
      </c>
      <c r="B25" s="121">
        <f>'Pneumologie I'!A25</f>
        <v>45671</v>
      </c>
      <c r="C25" s="122" t="str">
        <f>'Pneumologie I'!C25</f>
        <v>14:00-23:00 Dr. Mihaela SANDU
23:00-08:00 Dr. Oana MIRON</v>
      </c>
      <c r="D25" s="148" t="str">
        <f>'Sectia CTP'!C25</f>
        <v>Asist.Univ.Dr.Salahoru Paul</v>
      </c>
      <c r="E25" s="124" t="str">
        <f>'Sectia ATI'!C25</f>
        <v>Dr. Bulei Alina</v>
      </c>
      <c r="F25" s="125" t="str">
        <f>'Pneumologie II'!C25</f>
        <v>Dr. Marioara CAZAN</v>
      </c>
      <c r="G25" s="123" t="str">
        <f>'Pneumologie III'!C25</f>
        <v>Dr. Larisa IORDACHESCU</v>
      </c>
      <c r="H25" s="126" t="str">
        <f>'Pneumologie I'!D25</f>
        <v>Dr. Rotaru Madalina</v>
      </c>
      <c r="I25" s="118" t="str">
        <f>'Pneumologie I'!E25</f>
        <v>Dr. Nastasa Silvia</v>
      </c>
      <c r="J25" s="127" t="str">
        <f>'Sectia CTP'!D25</f>
        <v>Medic rez.Graur Alexandru</v>
      </c>
      <c r="K25" s="35"/>
      <c r="L25" s="35"/>
      <c r="M25" s="35"/>
      <c r="N25" s="35"/>
      <c r="O25" s="39"/>
    </row>
    <row r="26" spans="1:15" ht="37.5" x14ac:dyDescent="0.25">
      <c r="A26" s="120">
        <f>'Pneumologie I'!A26</f>
        <v>45672</v>
      </c>
      <c r="B26" s="121">
        <f>'Pneumologie I'!A26</f>
        <v>45672</v>
      </c>
      <c r="C26" s="122" t="str">
        <f>'Pneumologie I'!C26</f>
        <v>Dr. Elena MITROFAN</v>
      </c>
      <c r="D26" s="148" t="str">
        <f>'Sectia CTP'!C26</f>
        <v>Conf.Univ.Dr.Grigorescu Cristina</v>
      </c>
      <c r="E26" s="124" t="str">
        <f>'Sectia ATI'!C26</f>
        <v>Dr. Badescu Simona</v>
      </c>
      <c r="F26" s="125" t="str">
        <f>'Pneumologie II'!C26</f>
        <v>Dr. Ionela GROSU CREANGA</v>
      </c>
      <c r="G26" s="123" t="str">
        <f>'Pneumologie III'!C26</f>
        <v>Dr. Lucian ENACHE</v>
      </c>
      <c r="H26" s="126" t="str">
        <f>'Pneumologie I'!D26</f>
        <v>Dr. Ostriceanu Alexandru</v>
      </c>
      <c r="I26" s="118" t="str">
        <f>'Pneumologie I'!E26</f>
        <v>Dr. Tomozei Iulia</v>
      </c>
      <c r="J26" s="127" t="str">
        <f>'Sectia CTP'!D26</f>
        <v>Medic rez.Hanganu Nicolae</v>
      </c>
      <c r="K26" s="35"/>
      <c r="L26" s="35"/>
      <c r="M26" s="35"/>
      <c r="N26" s="35"/>
      <c r="O26" s="39"/>
    </row>
    <row r="27" spans="1:15" ht="37.5" x14ac:dyDescent="0.25">
      <c r="A27" s="120">
        <f>'Pneumologie I'!A27</f>
        <v>45673</v>
      </c>
      <c r="B27" s="121">
        <f>'Pneumologie I'!A27</f>
        <v>45673</v>
      </c>
      <c r="C27" s="122" t="str">
        <f>'Pneumologie I'!C27</f>
        <v>14:00-23:00 Dr. Andreea ZABARA
23:00-08:00 Dr.Larisa IORDACHESCU</v>
      </c>
      <c r="D27" s="148" t="str">
        <f>'Sectia CTP'!C27</f>
        <v>Dr.Farmatu Lucian</v>
      </c>
      <c r="E27" s="124" t="str">
        <f>'Sectia ATI'!C27</f>
        <v>Dr. Iosep Gabriel-Florin</v>
      </c>
      <c r="F27" s="125" t="str">
        <f>'Pneumologie II'!C27</f>
        <v>Dr. Cristina VICOL</v>
      </c>
      <c r="G27" s="123" t="str">
        <f>'Pneumologie III'!C27</f>
        <v>Dr. Tania ANTONEAC</v>
      </c>
      <c r="H27" s="126" t="str">
        <f>'Pneumologie I'!D27</f>
        <v>Dr. Cocervan Ionela</v>
      </c>
      <c r="I27" s="118" t="str">
        <f>'Pneumologie I'!E27</f>
        <v>Dr. Cudalbeanu Marlena</v>
      </c>
      <c r="J27" s="127" t="str">
        <f>'Sectia CTP'!D27</f>
        <v>Medic rez.Iacobescu Radu</v>
      </c>
      <c r="K27" s="35"/>
      <c r="L27" s="35"/>
      <c r="M27" s="35"/>
      <c r="N27" s="35"/>
      <c r="O27" s="39"/>
    </row>
    <row r="28" spans="1:15" ht="18.75" x14ac:dyDescent="0.25">
      <c r="A28" s="120">
        <f>'Pneumologie I'!A28</f>
        <v>45674</v>
      </c>
      <c r="B28" s="121">
        <f>'Pneumologie I'!A28</f>
        <v>45674</v>
      </c>
      <c r="C28" s="122" t="str">
        <f>'Pneumologie I'!C28</f>
        <v>Dr. Mihaela SANDU</v>
      </c>
      <c r="D28" s="148" t="str">
        <f>'Sectia CTP'!C28</f>
        <v>Dr.Barzu Dragos</v>
      </c>
      <c r="E28" s="124" t="str">
        <f>'Sectia ATI'!C28</f>
        <v>Dr. Pulbere Dorin</v>
      </c>
      <c r="F28" s="125" t="str">
        <f>'Pneumologie II'!C28</f>
        <v>Dr. Ancuta PANFIL</v>
      </c>
      <c r="G28" s="123" t="str">
        <f>'Pneumologie III'!C28</f>
        <v>Dr. Ramona MIRON</v>
      </c>
      <c r="H28" s="126" t="str">
        <f>'Pneumologie I'!D28</f>
        <v>Dr. Hucai Eduard</v>
      </c>
      <c r="I28" s="118" t="str">
        <f>'Pneumologie I'!E28</f>
        <v>Dr. Repciuc Alexandra</v>
      </c>
      <c r="J28" s="127" t="str">
        <f>'Sectia CTP'!D28</f>
        <v>Medic rez.Rusu Cristian</v>
      </c>
      <c r="K28" s="35"/>
      <c r="L28" s="35"/>
      <c r="M28" s="35"/>
      <c r="N28" s="35"/>
      <c r="O28" s="39"/>
    </row>
    <row r="29" spans="1:15" ht="18.75" x14ac:dyDescent="0.25">
      <c r="A29" s="120">
        <f>'Pneumologie I'!A29</f>
        <v>45675</v>
      </c>
      <c r="B29" s="121">
        <f>'Pneumologie I'!A29</f>
        <v>45675</v>
      </c>
      <c r="C29" s="122" t="str">
        <f>'Pneumologie I'!C29</f>
        <v>Dr. Oana MIRON</v>
      </c>
      <c r="D29" s="148" t="str">
        <f>'Sectia CTP'!C29</f>
        <v>Asist.Univ.Dr.Mitrofan Costica</v>
      </c>
      <c r="E29" s="124" t="str">
        <f>'Sectia ATI'!C29</f>
        <v>Dr. Iosep Gabriel-Florin</v>
      </c>
      <c r="F29" s="125" t="str">
        <f>'Pneumologie II'!C29</f>
        <v>Dr. Marioara CAZAN</v>
      </c>
      <c r="G29" s="123" t="str">
        <f>'Pneumologie III'!C29</f>
        <v>Dr. Raluca VASILUTA</v>
      </c>
      <c r="H29" s="126" t="str">
        <f>'Pneumologie I'!D29</f>
        <v>Dr. Buruiana Catalina</v>
      </c>
      <c r="I29" s="118" t="str">
        <f>'Pneumologie I'!E29</f>
        <v>Dr. Afloarei Carina</v>
      </c>
      <c r="J29" s="127" t="str">
        <f>'Sectia CTP'!D29</f>
        <v>Medic rez.Smolenschi-Palanciuc Snejana</v>
      </c>
      <c r="K29" s="35"/>
      <c r="L29" s="35"/>
      <c r="M29" s="35"/>
      <c r="N29" s="35"/>
      <c r="O29" s="39"/>
    </row>
    <row r="30" spans="1:15" ht="18.75" x14ac:dyDescent="0.25">
      <c r="A30" s="120">
        <f>'Pneumologie I'!A30</f>
        <v>45676</v>
      </c>
      <c r="B30" s="121">
        <f>'Pneumologie I'!A30</f>
        <v>45676</v>
      </c>
      <c r="C30" s="122" t="str">
        <f>'Pneumologie I'!C30</f>
        <v>Dr. Elena MITROFAN</v>
      </c>
      <c r="D30" s="148" t="str">
        <f>'Sectia CTP'!C30</f>
        <v>Asist.Univ.Dr.Salahoru Paul</v>
      </c>
      <c r="E30" s="124" t="str">
        <f>'Sectia ATI'!C30</f>
        <v>Dr. Pulbere Dorin</v>
      </c>
      <c r="F30" s="125" t="str">
        <f>'Pneumologie II'!C30</f>
        <v>Dr. Cristian BULGARIU</v>
      </c>
      <c r="G30" s="123" t="str">
        <f>'Pneumologie III'!C30</f>
        <v>Dr. Viorica BORS</v>
      </c>
      <c r="H30" s="126" t="str">
        <f>'Pneumologie I'!D30</f>
        <v>Dr. Neata Imparatu Mihaela</v>
      </c>
      <c r="I30" s="118" t="str">
        <f>'Pneumologie I'!E30</f>
        <v>Dr. Mustata Petronela</v>
      </c>
      <c r="J30" s="127" t="str">
        <f>'Sectia CTP'!D30</f>
        <v>Medic rez.Stirbu Andrei</v>
      </c>
      <c r="K30" s="35"/>
      <c r="L30" s="35"/>
      <c r="M30" s="35"/>
      <c r="N30" s="35"/>
      <c r="O30" s="39"/>
    </row>
    <row r="31" spans="1:15" ht="37.5" x14ac:dyDescent="0.25">
      <c r="A31" s="120">
        <f>'Pneumologie I'!A31</f>
        <v>45677</v>
      </c>
      <c r="B31" s="121">
        <f>'Pneumologie I'!A31</f>
        <v>45677</v>
      </c>
      <c r="C31" s="122" t="str">
        <f>'Pneumologie I'!C31</f>
        <v>Dr. Raluca VASILUTA</v>
      </c>
      <c r="D31" s="148" t="str">
        <f>'Sectia CTP'!C31</f>
        <v>Asist.Univ.Dr.Lunguleac Tiberiu</v>
      </c>
      <c r="E31" s="124" t="str">
        <f>'Sectia ATI'!C31</f>
        <v>Dr. Moiseenco Ala</v>
      </c>
      <c r="F31" s="125" t="str">
        <f>'Pneumologie II'!C31</f>
        <v>Dr. Ionela GROSU CREANGA</v>
      </c>
      <c r="G31" s="123" t="str">
        <f>'Pneumologie III'!C31</f>
        <v>Dr. Alexandru OSTRICEANU</v>
      </c>
      <c r="H31" s="126" t="str">
        <f>'Pneumologie I'!D31</f>
        <v>Dr. Adina Arsene</v>
      </c>
      <c r="I31" s="118" t="str">
        <f>'Pneumologie I'!E31</f>
        <v>Dr. Filip Edward</v>
      </c>
      <c r="J31" s="127" t="str">
        <f>'Sectia CTP'!D31</f>
        <v>Medic.rez.Toader Mirela</v>
      </c>
      <c r="K31" s="35"/>
      <c r="L31" s="35"/>
      <c r="M31" s="35"/>
      <c r="N31" s="35"/>
      <c r="O31" s="39"/>
    </row>
    <row r="32" spans="1:15" ht="37.5" x14ac:dyDescent="0.25">
      <c r="A32" s="120">
        <f>'Pneumologie I'!A32</f>
        <v>45678</v>
      </c>
      <c r="B32" s="121">
        <f>'Pneumologie I'!A32</f>
        <v>45678</v>
      </c>
      <c r="C32" s="122" t="str">
        <f>'Pneumologie I'!C32</f>
        <v>Dr. Elena MITROFAN</v>
      </c>
      <c r="D32" s="148" t="str">
        <f>'Sectia CTP'!C32</f>
        <v>Asist.Univ.Dr.Mitrofan Costica</v>
      </c>
      <c r="E32" s="124" t="str">
        <f>'Sectia ATI'!C32</f>
        <v>Dr. Bulei Alina</v>
      </c>
      <c r="F32" s="125" t="str">
        <f>'Pneumologie II'!C32</f>
        <v>Dr. Andrei STACESCU</v>
      </c>
      <c r="G32" s="123" t="str">
        <f>'Pneumologie III'!C32</f>
        <v>Dr. Magda HOESCU</v>
      </c>
      <c r="H32" s="126" t="str">
        <f>'Pneumologie I'!D32</f>
        <v>Dr. Calin Bogdan</v>
      </c>
      <c r="I32" s="118" t="str">
        <f>'Pneumologie I'!E32</f>
        <v>Dr. Cocervan Ionela</v>
      </c>
      <c r="J32" s="127" t="str">
        <f>'Sectia CTP'!D32</f>
        <v>Medic rez.Bocanescu Irineu</v>
      </c>
      <c r="K32" s="35"/>
      <c r="L32" s="35"/>
      <c r="M32" s="35"/>
      <c r="N32" s="35"/>
      <c r="O32" s="39"/>
    </row>
    <row r="33" spans="1:15" ht="37.5" x14ac:dyDescent="0.25">
      <c r="A33" s="120">
        <f>'Pneumologie I'!A33</f>
        <v>45679</v>
      </c>
      <c r="B33" s="121">
        <f>'Pneumologie I'!A33</f>
        <v>45679</v>
      </c>
      <c r="C33" s="122" t="str">
        <f>'Pneumologie I'!C33</f>
        <v>14:00-23:00 Dr. Marioara CAZAN
23:00-08:00 Dr. Oana MIRON</v>
      </c>
      <c r="D33" s="148" t="str">
        <f>'Sectia CTP'!C33</f>
        <v>Dr.Lovin Ciprian</v>
      </c>
      <c r="E33" s="124" t="str">
        <f>'Sectia ATI'!C33</f>
        <v>Dr. Badescu Simona</v>
      </c>
      <c r="F33" s="125" t="str">
        <f>'Pneumologie II'!C33</f>
        <v>Dr. Ruxandra STIRBU</v>
      </c>
      <c r="G33" s="123" t="str">
        <f>'Pneumologie III'!C33</f>
        <v>Dr. Stefan SANDULACHE</v>
      </c>
      <c r="H33" s="126" t="str">
        <f>'Pneumologie I'!D33</f>
        <v>Dr. Biliuta Gentiana</v>
      </c>
      <c r="I33" s="118" t="str">
        <f>'Pneumologie I'!E33</f>
        <v>Dr. Tomozei Iulia</v>
      </c>
      <c r="J33" s="127" t="str">
        <f>'Sectia CTP'!D33</f>
        <v>Medic rez.Costan Andrei</v>
      </c>
      <c r="K33" s="35"/>
      <c r="L33" s="35"/>
      <c r="M33" s="35"/>
      <c r="N33" s="35"/>
      <c r="O33" s="39"/>
    </row>
    <row r="34" spans="1:15" ht="18.75" x14ac:dyDescent="0.25">
      <c r="A34" s="120">
        <f>'Pneumologie I'!A34</f>
        <v>45680</v>
      </c>
      <c r="B34" s="121">
        <f>'Pneumologie I'!A34</f>
        <v>45680</v>
      </c>
      <c r="C34" s="122" t="str">
        <f>'Pneumologie I'!C34</f>
        <v>Dr. Andreea ZABARA</v>
      </c>
      <c r="D34" s="149" t="str">
        <f>'Sectia CTP'!C34</f>
        <v>Conf.Univ.Dr.Grigorescu Cristina</v>
      </c>
      <c r="E34" s="124" t="str">
        <f>'Sectia ATI'!C34</f>
        <v>Dr. Andrioaie Narcis</v>
      </c>
      <c r="F34" s="125" t="str">
        <f>'Pneumologie II'!C34</f>
        <v>Dr. Tania ANTONEAC</v>
      </c>
      <c r="G34" s="123" t="str">
        <f>'Pneumologie III'!C34</f>
        <v>Dr. Lucian ENACHE</v>
      </c>
      <c r="H34" s="126" t="str">
        <f>'Pneumologie I'!D34</f>
        <v>Dr. Panfil Ancuta</v>
      </c>
      <c r="I34" s="118" t="str">
        <f>'Pneumologie I'!E34</f>
        <v>Dr. Stafie Evelina</v>
      </c>
      <c r="J34" s="127" t="str">
        <f>'Sectia CTP'!D34</f>
        <v>Medic rez.Creciun Daniel</v>
      </c>
      <c r="K34" s="35"/>
      <c r="L34" s="35"/>
      <c r="M34" s="35"/>
      <c r="N34" s="35"/>
      <c r="O34" s="39"/>
    </row>
    <row r="35" spans="1:15" ht="37.5" x14ac:dyDescent="0.25">
      <c r="A35" s="120">
        <f>'Pneumologie I'!A35</f>
        <v>45681</v>
      </c>
      <c r="B35" s="121">
        <f>'Pneumologie I'!A35</f>
        <v>45681</v>
      </c>
      <c r="C35" s="122" t="str">
        <f>'Pneumologie I'!C35</f>
        <v>Dr. Stefan SANDULACHE</v>
      </c>
      <c r="D35" s="148" t="str">
        <f>'Sectia CTP'!C35</f>
        <v>Dr.Barzu Dragos</v>
      </c>
      <c r="E35" s="124" t="str">
        <f>'Sectia ATI'!C35</f>
        <v>Dr. Miron Mihnea</v>
      </c>
      <c r="F35" s="125" t="str">
        <f>'Pneumologie II'!C35</f>
        <v>Dr. Constantin SALAHORU</v>
      </c>
      <c r="G35" s="123" t="str">
        <f>'Pneumologie III'!C35</f>
        <v>Dr. Iustina BACIU</v>
      </c>
      <c r="H35" s="126" t="str">
        <f>'Pneumologie I'!D35</f>
        <v>Dr. Brandiu Mihaela</v>
      </c>
      <c r="I35" s="118" t="str">
        <f>'Pneumologie I'!E35</f>
        <v>Dr. Botnari Cristina</v>
      </c>
      <c r="J35" s="127" t="str">
        <f>'Sectia CTP'!D35</f>
        <v>Medic rez.Graur Alexandru</v>
      </c>
      <c r="K35" s="35"/>
      <c r="L35" s="35"/>
      <c r="M35" s="35"/>
      <c r="N35" s="35"/>
      <c r="O35" s="39"/>
    </row>
    <row r="36" spans="1:15" ht="18.75" x14ac:dyDescent="0.25">
      <c r="A36" s="120">
        <f>'Pneumologie I'!A36</f>
        <v>45682</v>
      </c>
      <c r="B36" s="121">
        <f>'Pneumologie I'!A36</f>
        <v>45682</v>
      </c>
      <c r="C36" s="122" t="str">
        <f>'Pneumologie I'!C36</f>
        <v>Dr. Daniel LEICA</v>
      </c>
      <c r="D36" s="148" t="str">
        <f>'Sectia CTP'!C36</f>
        <v>Conf.Univ.Dr.Grigorescu Cristina</v>
      </c>
      <c r="E36" s="124" t="str">
        <f>'Sectia ATI'!C36</f>
        <v>Dr. Bulei Alina</v>
      </c>
      <c r="F36" s="125" t="str">
        <f>'Pneumologie II'!C36</f>
        <v>Dr. Andrei STACESCU</v>
      </c>
      <c r="G36" s="123" t="str">
        <f>'Pneumologie III'!C36</f>
        <v>Dr. Armin JALBA</v>
      </c>
      <c r="H36" s="126" t="str">
        <f>'Pneumologie I'!D36</f>
        <v>Dr. Zaharia Teodor</v>
      </c>
      <c r="I36" s="118" t="str">
        <f>'Pneumologie I'!E36</f>
        <v>Dr. Nutu Ramona</v>
      </c>
      <c r="J36" s="127" t="str">
        <f>'Sectia CTP'!D36</f>
        <v>Medic rez.Hanganu Nicolae</v>
      </c>
      <c r="K36" s="35"/>
      <c r="L36" s="35"/>
      <c r="M36" s="35"/>
      <c r="N36" s="35"/>
      <c r="O36" s="39"/>
    </row>
    <row r="37" spans="1:15" ht="37.5" x14ac:dyDescent="0.25">
      <c r="A37" s="120">
        <f>'Pneumologie I'!A37</f>
        <v>45683</v>
      </c>
      <c r="B37" s="121">
        <f>'Pneumologie I'!A37</f>
        <v>45683</v>
      </c>
      <c r="C37" s="122" t="str">
        <f>'Pneumologie I'!C37</f>
        <v>Dr. Elena MITROFAN</v>
      </c>
      <c r="D37" s="148" t="str">
        <f>'Sectia CTP'!C37</f>
        <v>Dr.Barzu Dragos</v>
      </c>
      <c r="E37" s="124" t="str">
        <f>'Sectia ATI'!C37</f>
        <v>Dr. Andrioaie Narcis</v>
      </c>
      <c r="F37" s="125" t="str">
        <f>'Pneumologie II'!C37</f>
        <v>Dr. Ancuta PANFIL</v>
      </c>
      <c r="G37" s="123" t="str">
        <f>'Pneumologie III'!C37</f>
        <v>Dr. Mihail NAZARIA</v>
      </c>
      <c r="H37" s="126" t="str">
        <f>'Pneumologie I'!D37</f>
        <v>Dr. Lungu Lorena </v>
      </c>
      <c r="I37" s="118" t="str">
        <f>'Pneumologie I'!E37</f>
        <v>Dr. Amariutei Bianca</v>
      </c>
      <c r="J37" s="127" t="str">
        <f>'Sectia CTP'!D37</f>
        <v>Medic rez.Iacobescu Radu</v>
      </c>
      <c r="K37" s="35"/>
      <c r="L37" s="35"/>
      <c r="M37" s="35"/>
      <c r="N37" s="35"/>
      <c r="O37" s="39"/>
    </row>
    <row r="38" spans="1:15" ht="18.75" x14ac:dyDescent="0.25">
      <c r="A38" s="120">
        <f>'Pneumologie I'!A38</f>
        <v>45684</v>
      </c>
      <c r="B38" s="121">
        <f>'Pneumologie I'!A38</f>
        <v>45684</v>
      </c>
      <c r="C38" s="122" t="str">
        <f>'Pneumologie I'!C38</f>
        <v>Dr. Adina MIHAILOVICI</v>
      </c>
      <c r="D38" s="148" t="str">
        <f>'Sectia CTP'!C38</f>
        <v>Asist.Univ.Dr.Salahoru Paul</v>
      </c>
      <c r="E38" s="124" t="str">
        <f>'Sectia ATI'!C38</f>
        <v>Dr. Straticiuc Nina</v>
      </c>
      <c r="F38" s="125" t="str">
        <f>'Pneumologie II'!C38</f>
        <v>Dr. Marioara CAZAN</v>
      </c>
      <c r="G38" s="123" t="str">
        <f>'Pneumologie III'!C38</f>
        <v>Dr. Raluca TIRON</v>
      </c>
      <c r="H38" s="126" t="str">
        <f>'Pneumologie I'!D38</f>
        <v>Dr. Ciubotaru Alexandra</v>
      </c>
      <c r="I38" s="118" t="str">
        <f>'Pneumologie I'!E38</f>
        <v>Dr. Mihai Diana</v>
      </c>
      <c r="J38" s="127" t="str">
        <f>'Sectia CTP'!D38</f>
        <v>Medic rez.Rusu Cristian</v>
      </c>
      <c r="K38" s="35"/>
      <c r="L38" s="35"/>
      <c r="M38" s="35"/>
      <c r="N38" s="35"/>
      <c r="O38" s="39"/>
    </row>
    <row r="39" spans="1:15" ht="37.5" x14ac:dyDescent="0.25">
      <c r="A39" s="120">
        <f>'Pneumologie I'!A39</f>
        <v>45685</v>
      </c>
      <c r="B39" s="121">
        <f>'Pneumologie I'!A39</f>
        <v>45685</v>
      </c>
      <c r="C39" s="122" t="str">
        <f>'Pneumologie I'!C39</f>
        <v>Dr. Elena MITROFAN</v>
      </c>
      <c r="D39" s="148" t="str">
        <f>'Sectia CTP'!C39</f>
        <v>Asist.Univ.Dr.Lunguleac Tiberiu</v>
      </c>
      <c r="E39" s="124" t="str">
        <f>'Sectia ATI'!C39</f>
        <v>Dr. Badescu Simona</v>
      </c>
      <c r="F39" s="125" t="str">
        <f>'Pneumologie II'!C39</f>
        <v>Dr. Andrei STACESCU</v>
      </c>
      <c r="G39" s="123" t="str">
        <f>'Pneumologie III'!C39</f>
        <v>Dr. Raluca VASILUTA</v>
      </c>
      <c r="H39" s="126" t="str">
        <f>'Pneumologie I'!D39</f>
        <v>Dr. Moisa George</v>
      </c>
      <c r="I39" s="118" t="str">
        <f>'Pneumologie I'!E39</f>
        <v>Dr. Stafie Evelina</v>
      </c>
      <c r="J39" s="127" t="str">
        <f>'Sectia CTP'!D39</f>
        <v>Medic rez.Smolenschi-Palanciuc Snejana</v>
      </c>
      <c r="K39" s="35"/>
      <c r="L39" s="35"/>
      <c r="M39" s="35"/>
      <c r="N39" s="35"/>
      <c r="O39" s="39"/>
    </row>
    <row r="40" spans="1:15" ht="37.5" x14ac:dyDescent="0.25">
      <c r="A40" s="120">
        <f>'Pneumologie I'!A40</f>
        <v>45686</v>
      </c>
      <c r="B40" s="121">
        <f>'Pneumologie I'!A40</f>
        <v>45686</v>
      </c>
      <c r="C40" s="122" t="str">
        <f>'Pneumologie I'!C40</f>
        <v>14:00-23:00 Dr. Mihaela SANDU
23:00-08:00 Dr. Andreea ZABARA</v>
      </c>
      <c r="D40" s="148" t="str">
        <f>'Sectia CTP'!C40</f>
        <v>Dr.Barzu Dragos</v>
      </c>
      <c r="E40" s="124" t="str">
        <f>'Sectia ATI'!C40</f>
        <v>Dr. Pulbere Dorin</v>
      </c>
      <c r="F40" s="125" t="str">
        <f>'Pneumologie II'!C40</f>
        <v>Dr. Paula VASILACHE</v>
      </c>
      <c r="G40" s="123" t="str">
        <f>'Pneumologie III'!C40</f>
        <v>Dr. Armin JALBA</v>
      </c>
      <c r="H40" s="126" t="str">
        <f>'Pneumologie I'!D40</f>
        <v>Dr. Baciu Iustina </v>
      </c>
      <c r="I40" s="118" t="str">
        <f>'Pneumologie I'!E40</f>
        <v>Dr. Nastasa Silvia</v>
      </c>
      <c r="J40" s="127" t="str">
        <f>'Sectia CTP'!D40</f>
        <v>Medic rez.Stirbu Andrei</v>
      </c>
      <c r="K40" s="35"/>
      <c r="L40" s="35"/>
      <c r="M40" s="35"/>
      <c r="N40" s="35"/>
      <c r="O40" s="39"/>
    </row>
    <row r="41" spans="1:15" ht="18.75" x14ac:dyDescent="0.25">
      <c r="A41" s="120">
        <f>'Pneumologie I'!A41</f>
        <v>45687</v>
      </c>
      <c r="B41" s="121">
        <f>'Pneumologie I'!A41</f>
        <v>45687</v>
      </c>
      <c r="C41" s="122" t="str">
        <f>'Pneumologie I'!C41</f>
        <v>Dr. Daniel LEICA</v>
      </c>
      <c r="D41" s="148" t="str">
        <f>'Sectia CTP'!C41</f>
        <v>Dr.Farmatu Lucian</v>
      </c>
      <c r="E41" s="124" t="str">
        <f>'Sectia ATI'!C41</f>
        <v>Dr. Miron Mihnea</v>
      </c>
      <c r="F41" s="125" t="str">
        <f>'Pneumologie II'!C41</f>
        <v>Dr. Ruxandra STIRBU</v>
      </c>
      <c r="G41" s="123" t="str">
        <f>'Pneumologie III'!C41</f>
        <v>Dr. Magda HOESCU</v>
      </c>
      <c r="H41" s="126" t="str">
        <f>'Pneumologie I'!D41</f>
        <v>Dr. Pintilie Adriana</v>
      </c>
      <c r="I41" s="118" t="str">
        <f>'Pneumologie I'!E41</f>
        <v>Dr. Botnari Cristina</v>
      </c>
      <c r="J41" s="127" t="str">
        <f>'Sectia CTP'!D41</f>
        <v>Medic.rez.Toader Mirela</v>
      </c>
      <c r="K41" s="35"/>
      <c r="L41" s="35"/>
      <c r="M41" s="35"/>
      <c r="N41" s="35"/>
      <c r="O41" s="39"/>
    </row>
    <row r="42" spans="1:15" ht="37.5" x14ac:dyDescent="0.25">
      <c r="A42" s="120">
        <f>'Pneumologie I'!A42</f>
        <v>45688</v>
      </c>
      <c r="B42" s="121">
        <f>'Pneumologie I'!A42</f>
        <v>45688</v>
      </c>
      <c r="C42" s="122" t="str">
        <f>'Pneumologie I'!C42</f>
        <v>Dr. Viorica BORS</v>
      </c>
      <c r="D42" s="148" t="str">
        <f>'Sectia CTP'!C42</f>
        <v>Conf.Univ.Dr.Grigorescu Cristina</v>
      </c>
      <c r="E42" s="124" t="str">
        <f>'Sectia ATI'!C42</f>
        <v>Dr. Moiseenco Ala</v>
      </c>
      <c r="F42" s="125" t="str">
        <f>'Pneumologie II'!C42</f>
        <v>Dr. Cristina VICOL</v>
      </c>
      <c r="G42" s="123" t="str">
        <f>'Pneumologie III'!C42</f>
        <v>Dr. Ramona MIRON</v>
      </c>
      <c r="H42" s="126" t="str">
        <f>'Pneumologie I'!D42</f>
        <v>Dr. Obreja Ilie</v>
      </c>
      <c r="I42" s="118" t="str">
        <f>'Pneumologie I'!E42</f>
        <v>Dr. Cordun Alexandra</v>
      </c>
      <c r="J42" s="127" t="str">
        <f>'Sectia CTP'!D42</f>
        <v>Medic rez.Bocanescu Irineu</v>
      </c>
      <c r="K42" s="35"/>
      <c r="L42" s="35"/>
      <c r="M42" s="35"/>
      <c r="N42" s="35"/>
      <c r="O42" s="39"/>
    </row>
    <row r="43" spans="1:15" ht="19.5" thickBot="1" x14ac:dyDescent="0.3">
      <c r="A43" s="128"/>
      <c r="B43" s="129"/>
      <c r="C43" s="130"/>
      <c r="D43" s="150"/>
      <c r="E43" s="132"/>
      <c r="F43" s="132"/>
      <c r="G43" s="131"/>
      <c r="H43" s="133"/>
      <c r="I43" s="134"/>
      <c r="J43" s="135"/>
      <c r="K43" s="35"/>
      <c r="L43" s="35"/>
      <c r="M43" s="35"/>
      <c r="N43" s="35"/>
      <c r="O43" s="39"/>
    </row>
    <row r="44" spans="1:15" ht="15.75" x14ac:dyDescent="0.25">
      <c r="A44" s="35"/>
      <c r="B44" s="35"/>
      <c r="C44" s="38"/>
      <c r="D44" s="38"/>
      <c r="E44" s="35"/>
      <c r="F44" s="35"/>
      <c r="G44" s="35"/>
      <c r="H44" s="35"/>
      <c r="I44" s="35"/>
      <c r="J44" s="38"/>
      <c r="K44" s="35"/>
      <c r="L44" s="35"/>
      <c r="M44" s="35"/>
      <c r="N44" s="35"/>
      <c r="O44" s="35"/>
    </row>
    <row r="45" spans="1:15" ht="15.75" x14ac:dyDescent="0.25">
      <c r="A45" s="35" t="s">
        <v>93</v>
      </c>
      <c r="B45" s="35" t="s">
        <v>94</v>
      </c>
      <c r="C45" s="38"/>
      <c r="D45" s="38"/>
      <c r="E45" s="35"/>
      <c r="F45" s="35"/>
      <c r="G45" s="35"/>
      <c r="H45" s="35"/>
      <c r="I45" s="35"/>
      <c r="J45" s="38"/>
      <c r="K45" s="35"/>
      <c r="L45" s="35"/>
      <c r="M45" s="35"/>
      <c r="N45" s="35"/>
      <c r="O45" s="35"/>
    </row>
    <row r="46" spans="1:15" ht="15.75" x14ac:dyDescent="0.25">
      <c r="A46" s="35" t="s">
        <v>95</v>
      </c>
      <c r="B46" s="40" t="s">
        <v>96</v>
      </c>
      <c r="C46" s="38"/>
      <c r="D46" s="38"/>
      <c r="E46" s="35"/>
      <c r="F46" s="35"/>
      <c r="G46" s="35"/>
      <c r="H46" s="35"/>
      <c r="I46" s="35"/>
      <c r="J46" s="38"/>
      <c r="K46" s="35"/>
      <c r="L46" s="35"/>
      <c r="M46" s="35"/>
      <c r="N46" s="35"/>
      <c r="O46" s="35"/>
    </row>
    <row r="47" spans="1:15" ht="15.75" x14ac:dyDescent="0.25">
      <c r="A47" s="35" t="s">
        <v>97</v>
      </c>
      <c r="B47" s="35" t="s">
        <v>98</v>
      </c>
      <c r="C47" s="38"/>
      <c r="D47" s="38"/>
      <c r="E47" s="35"/>
      <c r="F47" s="35"/>
      <c r="G47" s="35"/>
      <c r="H47" s="35"/>
      <c r="I47" s="35"/>
      <c r="J47" s="38"/>
      <c r="K47" s="35"/>
      <c r="L47" s="35"/>
      <c r="M47" s="35"/>
      <c r="N47" s="35"/>
      <c r="O47" s="35"/>
    </row>
    <row r="48" spans="1:15" ht="15.75" x14ac:dyDescent="0.25">
      <c r="A48" s="35" t="s">
        <v>99</v>
      </c>
      <c r="B48" s="35" t="s">
        <v>100</v>
      </c>
      <c r="C48" s="38"/>
      <c r="D48" s="38"/>
      <c r="E48" s="35"/>
      <c r="F48" s="35"/>
      <c r="G48" s="35"/>
      <c r="H48" s="35"/>
      <c r="I48" s="35"/>
      <c r="J48" s="38"/>
      <c r="K48" s="35"/>
      <c r="L48" s="35"/>
      <c r="M48" s="35"/>
      <c r="N48" s="35"/>
      <c r="O48" s="35"/>
    </row>
    <row r="49" spans="1:15" ht="15.75" x14ac:dyDescent="0.25">
      <c r="A49" s="35" t="s">
        <v>101</v>
      </c>
      <c r="B49" s="35" t="s">
        <v>102</v>
      </c>
      <c r="C49" s="38"/>
      <c r="D49" s="38"/>
      <c r="E49" s="35"/>
      <c r="F49" s="35"/>
      <c r="G49" s="35"/>
      <c r="H49" s="35"/>
      <c r="I49" s="35"/>
      <c r="J49" s="38"/>
      <c r="K49" s="35"/>
      <c r="L49" s="35"/>
      <c r="M49" s="35"/>
      <c r="N49" s="35"/>
      <c r="O49" s="35"/>
    </row>
    <row r="50" spans="1:15" ht="15.75" x14ac:dyDescent="0.25">
      <c r="A50" s="35"/>
      <c r="B50" s="35"/>
      <c r="C50" s="38"/>
      <c r="D50" s="38"/>
      <c r="E50" s="35"/>
      <c r="F50" s="35"/>
      <c r="G50" s="35"/>
      <c r="H50" s="35"/>
      <c r="I50" s="35"/>
      <c r="J50" s="38"/>
      <c r="K50" s="35"/>
      <c r="L50" s="35"/>
      <c r="M50" s="35"/>
      <c r="N50" s="35"/>
      <c r="O50" s="35"/>
    </row>
    <row r="51" spans="1:15" ht="15.75" x14ac:dyDescent="0.25">
      <c r="A51" s="35"/>
      <c r="B51" s="35"/>
      <c r="C51" s="38"/>
      <c r="D51" s="38"/>
      <c r="E51" s="35"/>
      <c r="F51" s="35"/>
      <c r="G51" s="35"/>
      <c r="H51" s="35"/>
      <c r="I51" s="35"/>
      <c r="J51" s="38"/>
      <c r="K51" s="35"/>
      <c r="L51" s="35"/>
      <c r="M51" s="35"/>
      <c r="N51" s="35"/>
      <c r="O51" s="35"/>
    </row>
    <row r="52" spans="1:15" ht="15.75" x14ac:dyDescent="0.25">
      <c r="A52" s="35"/>
      <c r="B52" s="35"/>
      <c r="C52" s="38"/>
      <c r="D52" s="38"/>
      <c r="E52" s="35"/>
      <c r="F52" s="35"/>
      <c r="G52" s="35"/>
      <c r="H52" s="35"/>
      <c r="I52" s="35"/>
      <c r="J52" s="38"/>
      <c r="K52" s="35"/>
      <c r="L52" s="35"/>
      <c r="M52" s="35"/>
      <c r="N52" s="35"/>
      <c r="O52" s="35"/>
    </row>
    <row r="53" spans="1:15" ht="15.75" x14ac:dyDescent="0.25">
      <c r="A53" s="35"/>
      <c r="B53" s="35"/>
      <c r="C53" s="38"/>
      <c r="D53" s="38"/>
      <c r="E53" s="35"/>
      <c r="F53" s="35"/>
      <c r="G53" s="35"/>
      <c r="H53" s="35"/>
      <c r="I53" s="35"/>
      <c r="J53" s="38"/>
      <c r="K53" s="35"/>
      <c r="L53" s="35"/>
      <c r="M53" s="35"/>
      <c r="N53" s="35"/>
      <c r="O53" s="35"/>
    </row>
    <row r="54" spans="1:15" ht="15.75" x14ac:dyDescent="0.25">
      <c r="A54" s="35"/>
      <c r="B54" s="35"/>
      <c r="C54" s="38"/>
      <c r="D54" s="38"/>
      <c r="E54" s="35"/>
      <c r="F54" s="35"/>
      <c r="G54" s="35"/>
      <c r="H54" s="35"/>
      <c r="I54" s="35"/>
      <c r="J54" s="38"/>
      <c r="K54" s="35"/>
      <c r="L54" s="35"/>
      <c r="M54" s="35"/>
      <c r="N54" s="35"/>
      <c r="O54" s="35"/>
    </row>
    <row r="55" spans="1:15" ht="15.75" x14ac:dyDescent="0.25">
      <c r="A55" s="35"/>
      <c r="B55" s="35"/>
      <c r="C55" s="38"/>
      <c r="D55" s="38"/>
      <c r="E55" s="35"/>
      <c r="F55" s="35"/>
      <c r="G55" s="35"/>
      <c r="H55" s="35"/>
      <c r="I55" s="35"/>
      <c r="J55" s="38"/>
      <c r="K55" s="35"/>
      <c r="L55" s="35"/>
      <c r="M55" s="35"/>
      <c r="N55" s="35"/>
      <c r="O55" s="35"/>
    </row>
    <row r="56" spans="1:15" ht="15.75" x14ac:dyDescent="0.25">
      <c r="A56" s="35"/>
      <c r="B56" s="35"/>
      <c r="C56" s="38"/>
      <c r="D56" s="38"/>
      <c r="E56" s="35"/>
      <c r="F56" s="35"/>
      <c r="G56" s="35"/>
      <c r="H56" s="35"/>
      <c r="I56" s="35"/>
      <c r="J56" s="38"/>
      <c r="K56" s="35"/>
      <c r="L56" s="35"/>
      <c r="M56" s="35"/>
      <c r="N56" s="35"/>
      <c r="O56" s="35"/>
    </row>
    <row r="57" spans="1:15" ht="15.75" x14ac:dyDescent="0.25">
      <c r="A57" s="35"/>
      <c r="B57" s="35"/>
      <c r="C57" s="38"/>
      <c r="D57" s="38"/>
      <c r="E57" s="35"/>
      <c r="F57" s="35"/>
      <c r="G57" s="35"/>
      <c r="H57" s="35"/>
      <c r="I57" s="35"/>
      <c r="J57" s="38"/>
      <c r="K57" s="35"/>
      <c r="L57" s="35"/>
      <c r="M57" s="35"/>
      <c r="N57" s="35"/>
      <c r="O57" s="35"/>
    </row>
    <row r="58" spans="1:15" ht="15.75" x14ac:dyDescent="0.25">
      <c r="A58" s="35"/>
      <c r="B58" s="35"/>
      <c r="C58" s="38"/>
      <c r="D58" s="38"/>
      <c r="E58" s="35"/>
      <c r="F58" s="35"/>
      <c r="G58" s="35"/>
      <c r="H58" s="35"/>
      <c r="I58" s="35"/>
      <c r="J58" s="38"/>
      <c r="K58" s="35"/>
      <c r="L58" s="35"/>
      <c r="M58" s="35"/>
      <c r="N58" s="35"/>
      <c r="O58" s="35"/>
    </row>
    <row r="59" spans="1:15" ht="15.75" x14ac:dyDescent="0.25">
      <c r="A59" s="35"/>
      <c r="B59" s="35"/>
      <c r="C59" s="38"/>
      <c r="D59" s="38"/>
      <c r="E59" s="35"/>
      <c r="F59" s="35"/>
      <c r="G59" s="35"/>
      <c r="H59" s="35"/>
      <c r="I59" s="35"/>
      <c r="J59" s="38"/>
      <c r="K59" s="35"/>
      <c r="L59" s="35"/>
      <c r="M59" s="35"/>
      <c r="N59" s="35"/>
      <c r="O59" s="35"/>
    </row>
    <row r="60" spans="1:15" ht="15.75" x14ac:dyDescent="0.25">
      <c r="A60" s="35"/>
      <c r="B60" s="35"/>
      <c r="C60" s="38"/>
      <c r="D60" s="38"/>
      <c r="E60" s="35"/>
      <c r="F60" s="35"/>
      <c r="G60" s="35"/>
      <c r="H60" s="35"/>
      <c r="I60" s="35"/>
      <c r="J60" s="38"/>
      <c r="K60" s="35"/>
      <c r="L60" s="35"/>
      <c r="M60" s="35"/>
      <c r="N60" s="35"/>
      <c r="O60" s="35"/>
    </row>
    <row r="61" spans="1:15" ht="15.75" x14ac:dyDescent="0.25">
      <c r="A61" s="35"/>
      <c r="B61" s="35"/>
      <c r="C61" s="38"/>
      <c r="D61" s="38"/>
      <c r="E61" s="35"/>
      <c r="F61" s="35"/>
      <c r="G61" s="35"/>
      <c r="H61" s="35"/>
      <c r="I61" s="35"/>
      <c r="J61" s="38"/>
      <c r="K61" s="35"/>
      <c r="L61" s="35"/>
      <c r="M61" s="35"/>
      <c r="N61" s="35"/>
      <c r="O61" s="35"/>
    </row>
    <row r="62" spans="1:15" ht="15.75" x14ac:dyDescent="0.25">
      <c r="A62" s="35"/>
      <c r="B62" s="35"/>
      <c r="C62" s="38"/>
      <c r="D62" s="38"/>
      <c r="E62" s="35"/>
      <c r="F62" s="35"/>
      <c r="G62" s="35"/>
      <c r="H62" s="35"/>
      <c r="I62" s="35"/>
      <c r="J62" s="38"/>
      <c r="K62" s="35"/>
      <c r="L62" s="35"/>
      <c r="M62" s="35"/>
      <c r="N62" s="35"/>
      <c r="O62" s="35"/>
    </row>
    <row r="63" spans="1:15" ht="15.75" x14ac:dyDescent="0.25">
      <c r="A63" s="35"/>
      <c r="B63" s="35"/>
      <c r="C63" s="38"/>
      <c r="D63" s="38"/>
      <c r="E63" s="35"/>
      <c r="F63" s="35"/>
      <c r="G63" s="35"/>
      <c r="H63" s="35"/>
      <c r="I63" s="35"/>
      <c r="J63" s="38"/>
      <c r="K63" s="35"/>
      <c r="L63" s="35"/>
      <c r="M63" s="35"/>
      <c r="N63" s="35"/>
      <c r="O63" s="35"/>
    </row>
    <row r="64" spans="1:15" ht="15.75" x14ac:dyDescent="0.25">
      <c r="A64" s="35"/>
      <c r="B64" s="35"/>
      <c r="C64" s="38"/>
      <c r="D64" s="38"/>
      <c r="E64" s="35"/>
      <c r="F64" s="35"/>
      <c r="G64" s="35"/>
      <c r="H64" s="35"/>
      <c r="I64" s="35"/>
      <c r="J64" s="38"/>
      <c r="K64" s="35"/>
      <c r="L64" s="35"/>
      <c r="M64" s="35"/>
      <c r="N64" s="35"/>
      <c r="O64" s="35"/>
    </row>
    <row r="65" spans="1:15" ht="15.75" x14ac:dyDescent="0.25">
      <c r="A65" s="35"/>
      <c r="B65" s="35"/>
      <c r="C65" s="38"/>
      <c r="D65" s="38"/>
      <c r="E65" s="35"/>
      <c r="F65" s="35"/>
      <c r="G65" s="35"/>
      <c r="H65" s="35"/>
      <c r="I65" s="35"/>
      <c r="J65" s="38"/>
      <c r="K65" s="35"/>
      <c r="L65" s="35"/>
      <c r="M65" s="35"/>
      <c r="N65" s="35"/>
      <c r="O65" s="35"/>
    </row>
    <row r="66" spans="1:15" ht="15.75" x14ac:dyDescent="0.25">
      <c r="A66" s="35"/>
      <c r="B66" s="35"/>
      <c r="C66" s="38"/>
      <c r="D66" s="38"/>
      <c r="E66" s="35"/>
      <c r="F66" s="35"/>
      <c r="G66" s="35"/>
      <c r="H66" s="35"/>
      <c r="I66" s="35"/>
      <c r="J66" s="38"/>
      <c r="K66" s="35"/>
      <c r="L66" s="35"/>
      <c r="M66" s="35"/>
      <c r="N66" s="35"/>
      <c r="O66" s="35"/>
    </row>
    <row r="67" spans="1:15" ht="15.75" x14ac:dyDescent="0.25">
      <c r="A67" s="35"/>
      <c r="B67" s="35"/>
      <c r="C67" s="38"/>
      <c r="D67" s="38"/>
      <c r="E67" s="35"/>
      <c r="F67" s="35"/>
      <c r="G67" s="35"/>
      <c r="H67" s="35"/>
      <c r="I67" s="35"/>
      <c r="J67" s="38"/>
      <c r="K67" s="35"/>
      <c r="L67" s="35"/>
      <c r="M67" s="35"/>
      <c r="N67" s="35"/>
      <c r="O67" s="35"/>
    </row>
    <row r="68" spans="1:15" ht="15.75" x14ac:dyDescent="0.25">
      <c r="A68" s="35"/>
      <c r="B68" s="35"/>
      <c r="C68" s="38"/>
      <c r="D68" s="38"/>
      <c r="E68" s="35"/>
      <c r="F68" s="35"/>
      <c r="G68" s="35"/>
      <c r="H68" s="35"/>
      <c r="I68" s="35"/>
      <c r="J68" s="38"/>
      <c r="K68" s="35"/>
      <c r="L68" s="35"/>
      <c r="M68" s="35"/>
      <c r="N68" s="35"/>
      <c r="O68" s="35"/>
    </row>
    <row r="69" spans="1:15" ht="15.75" x14ac:dyDescent="0.25">
      <c r="A69" s="35"/>
      <c r="B69" s="35"/>
      <c r="C69" s="38"/>
      <c r="D69" s="38"/>
      <c r="E69" s="35"/>
      <c r="F69" s="35"/>
      <c r="G69" s="35"/>
      <c r="H69" s="35"/>
      <c r="I69" s="35"/>
      <c r="J69" s="38"/>
      <c r="K69" s="35"/>
      <c r="L69" s="35"/>
      <c r="M69" s="35"/>
      <c r="N69" s="35"/>
      <c r="O69" s="35"/>
    </row>
    <row r="70" spans="1:15" ht="15.75" x14ac:dyDescent="0.25">
      <c r="A70" s="35"/>
      <c r="B70" s="35"/>
      <c r="C70" s="38"/>
      <c r="D70" s="38"/>
      <c r="E70" s="35"/>
      <c r="F70" s="35"/>
      <c r="G70" s="35"/>
      <c r="H70" s="35"/>
      <c r="I70" s="35"/>
      <c r="J70" s="38"/>
      <c r="K70" s="35"/>
      <c r="L70" s="35"/>
      <c r="M70" s="35"/>
      <c r="N70" s="35"/>
      <c r="O70" s="35"/>
    </row>
    <row r="71" spans="1:15" ht="15.75" x14ac:dyDescent="0.25">
      <c r="A71" s="35"/>
      <c r="B71" s="35"/>
      <c r="C71" s="38"/>
      <c r="D71" s="38"/>
      <c r="E71" s="35"/>
      <c r="F71" s="35"/>
      <c r="G71" s="35"/>
      <c r="H71" s="35"/>
      <c r="I71" s="35"/>
      <c r="J71" s="38"/>
      <c r="K71" s="35"/>
      <c r="L71" s="35"/>
      <c r="M71" s="35"/>
      <c r="N71" s="35"/>
      <c r="O71" s="35"/>
    </row>
    <row r="72" spans="1:15" ht="15.75" x14ac:dyDescent="0.25">
      <c r="A72" s="35"/>
      <c r="B72" s="35"/>
      <c r="C72" s="38"/>
      <c r="D72" s="38"/>
      <c r="E72" s="35"/>
      <c r="F72" s="35"/>
      <c r="G72" s="35"/>
      <c r="H72" s="35"/>
      <c r="I72" s="35"/>
      <c r="J72" s="38"/>
      <c r="K72" s="35"/>
      <c r="L72" s="35"/>
      <c r="M72" s="35"/>
      <c r="N72" s="35"/>
      <c r="O72" s="35"/>
    </row>
    <row r="73" spans="1:15" ht="15.75" x14ac:dyDescent="0.25">
      <c r="A73" s="35"/>
      <c r="B73" s="35"/>
      <c r="C73" s="38"/>
      <c r="D73" s="38"/>
      <c r="E73" s="35"/>
      <c r="F73" s="35"/>
      <c r="G73" s="35"/>
      <c r="H73" s="35"/>
      <c r="I73" s="35"/>
      <c r="J73" s="38"/>
      <c r="K73" s="35"/>
      <c r="L73" s="35"/>
      <c r="M73" s="35"/>
      <c r="N73" s="35"/>
      <c r="O73" s="35"/>
    </row>
    <row r="74" spans="1:15" ht="15.75" x14ac:dyDescent="0.25">
      <c r="A74" s="35"/>
      <c r="B74" s="35"/>
      <c r="C74" s="38"/>
      <c r="D74" s="38"/>
      <c r="E74" s="35"/>
      <c r="F74" s="35"/>
      <c r="G74" s="35"/>
      <c r="H74" s="35"/>
      <c r="I74" s="35"/>
      <c r="J74" s="38"/>
      <c r="K74" s="35"/>
      <c r="L74" s="35"/>
      <c r="M74" s="35"/>
      <c r="N74" s="35"/>
      <c r="O74" s="35"/>
    </row>
    <row r="75" spans="1:15" ht="15.75" x14ac:dyDescent="0.25">
      <c r="A75" s="35"/>
      <c r="B75" s="35"/>
      <c r="C75" s="38"/>
      <c r="D75" s="38"/>
      <c r="E75" s="35"/>
      <c r="F75" s="35"/>
      <c r="G75" s="35"/>
      <c r="H75" s="35"/>
      <c r="I75" s="35"/>
      <c r="J75" s="38"/>
      <c r="K75" s="35"/>
      <c r="L75" s="35"/>
      <c r="M75" s="35"/>
      <c r="N75" s="35"/>
      <c r="O75" s="35"/>
    </row>
    <row r="76" spans="1:15" ht="15.75" x14ac:dyDescent="0.25">
      <c r="A76" s="35"/>
      <c r="B76" s="35"/>
      <c r="C76" s="38"/>
      <c r="D76" s="38"/>
      <c r="E76" s="35"/>
      <c r="F76" s="35"/>
      <c r="G76" s="35"/>
      <c r="H76" s="35"/>
      <c r="I76" s="35"/>
      <c r="J76" s="38"/>
      <c r="K76" s="35"/>
      <c r="L76" s="35"/>
      <c r="M76" s="35"/>
      <c r="N76" s="35"/>
      <c r="O76" s="35"/>
    </row>
    <row r="77" spans="1:15" ht="15.75" x14ac:dyDescent="0.25">
      <c r="A77" s="35"/>
      <c r="B77" s="35"/>
      <c r="C77" s="38"/>
      <c r="D77" s="38"/>
      <c r="E77" s="35"/>
      <c r="F77" s="35"/>
      <c r="G77" s="35"/>
      <c r="H77" s="35"/>
      <c r="I77" s="35"/>
      <c r="J77" s="38"/>
      <c r="K77" s="35"/>
      <c r="L77" s="35"/>
      <c r="M77" s="35"/>
      <c r="N77" s="35"/>
      <c r="O77" s="35"/>
    </row>
    <row r="78" spans="1:15" ht="15.75" x14ac:dyDescent="0.25">
      <c r="A78" s="35"/>
      <c r="B78" s="35"/>
      <c r="C78" s="38"/>
      <c r="D78" s="38"/>
      <c r="E78" s="35"/>
      <c r="F78" s="35"/>
      <c r="G78" s="35"/>
      <c r="H78" s="35"/>
      <c r="I78" s="35"/>
      <c r="J78" s="38"/>
      <c r="K78" s="35"/>
      <c r="L78" s="35"/>
      <c r="M78" s="35"/>
      <c r="N78" s="35"/>
      <c r="O78" s="35"/>
    </row>
    <row r="79" spans="1:15" ht="15.75" x14ac:dyDescent="0.25">
      <c r="A79" s="35"/>
      <c r="B79" s="35"/>
      <c r="C79" s="38"/>
      <c r="D79" s="38"/>
      <c r="E79" s="35"/>
      <c r="F79" s="35"/>
      <c r="G79" s="35"/>
      <c r="H79" s="35"/>
      <c r="I79" s="35"/>
      <c r="J79" s="38"/>
      <c r="K79" s="35"/>
      <c r="L79" s="35"/>
      <c r="M79" s="35"/>
      <c r="N79" s="35"/>
      <c r="O79" s="35"/>
    </row>
    <row r="80" spans="1:15" ht="15.75" x14ac:dyDescent="0.25">
      <c r="A80" s="35"/>
      <c r="B80" s="35"/>
      <c r="C80" s="38"/>
      <c r="D80" s="38"/>
      <c r="E80" s="35"/>
      <c r="F80" s="35"/>
      <c r="G80" s="35"/>
      <c r="H80" s="35"/>
      <c r="I80" s="35"/>
      <c r="J80" s="38"/>
      <c r="K80" s="35"/>
      <c r="L80" s="35"/>
      <c r="M80" s="35"/>
      <c r="N80" s="35"/>
      <c r="O80" s="35"/>
    </row>
    <row r="81" spans="1:15" ht="15.75" x14ac:dyDescent="0.25">
      <c r="A81" s="35"/>
      <c r="B81" s="35"/>
      <c r="C81" s="38"/>
      <c r="D81" s="38"/>
      <c r="E81" s="35"/>
      <c r="F81" s="35"/>
      <c r="G81" s="35"/>
      <c r="H81" s="35"/>
      <c r="I81" s="35"/>
      <c r="J81" s="38"/>
      <c r="K81" s="35"/>
      <c r="L81" s="35"/>
      <c r="M81" s="35"/>
      <c r="N81" s="35"/>
      <c r="O81" s="35"/>
    </row>
    <row r="82" spans="1:15" ht="15.75" x14ac:dyDescent="0.25">
      <c r="A82" s="35"/>
      <c r="B82" s="35"/>
      <c r="C82" s="38"/>
      <c r="D82" s="38"/>
      <c r="E82" s="35"/>
      <c r="F82" s="35"/>
      <c r="G82" s="35"/>
      <c r="H82" s="35"/>
      <c r="I82" s="35"/>
      <c r="J82" s="38"/>
      <c r="K82" s="35"/>
      <c r="L82" s="35"/>
      <c r="M82" s="35"/>
      <c r="N82" s="35"/>
      <c r="O82" s="35"/>
    </row>
    <row r="83" spans="1:15" ht="15.75" x14ac:dyDescent="0.25">
      <c r="A83" s="35"/>
      <c r="B83" s="35"/>
      <c r="C83" s="38"/>
      <c r="D83" s="38"/>
      <c r="E83" s="35"/>
      <c r="F83" s="35"/>
      <c r="G83" s="35"/>
      <c r="H83" s="35"/>
      <c r="I83" s="35"/>
      <c r="J83" s="38"/>
      <c r="K83" s="35"/>
      <c r="L83" s="35"/>
      <c r="M83" s="35"/>
      <c r="N83" s="35"/>
      <c r="O83" s="35"/>
    </row>
    <row r="84" spans="1:15" ht="15.75" x14ac:dyDescent="0.25">
      <c r="A84" s="35"/>
      <c r="B84" s="35"/>
      <c r="C84" s="38"/>
      <c r="D84" s="38"/>
      <c r="E84" s="35"/>
      <c r="F84" s="35"/>
      <c r="G84" s="35"/>
      <c r="H84" s="35"/>
      <c r="I84" s="35"/>
      <c r="J84" s="38"/>
      <c r="K84" s="35"/>
      <c r="L84" s="35"/>
      <c r="M84" s="35"/>
      <c r="N84" s="35"/>
      <c r="O84" s="35"/>
    </row>
    <row r="85" spans="1:15" ht="15.75" x14ac:dyDescent="0.25">
      <c r="A85" s="35"/>
      <c r="B85" s="35"/>
      <c r="C85" s="38"/>
      <c r="D85" s="38"/>
      <c r="E85" s="35"/>
      <c r="F85" s="35"/>
      <c r="G85" s="35"/>
      <c r="H85" s="35"/>
      <c r="I85" s="35"/>
      <c r="J85" s="38"/>
      <c r="K85" s="35"/>
      <c r="L85" s="35"/>
      <c r="M85" s="35"/>
      <c r="N85" s="35"/>
      <c r="O85" s="35"/>
    </row>
    <row r="86" spans="1:15" ht="15.75" x14ac:dyDescent="0.25">
      <c r="A86" s="35"/>
      <c r="B86" s="35"/>
      <c r="C86" s="38"/>
      <c r="D86" s="38"/>
      <c r="E86" s="35"/>
      <c r="F86" s="35"/>
      <c r="G86" s="35"/>
      <c r="H86" s="35"/>
      <c r="I86" s="35"/>
      <c r="J86" s="38"/>
      <c r="K86" s="35"/>
      <c r="L86" s="35"/>
      <c r="M86" s="35"/>
      <c r="N86" s="35"/>
      <c r="O86" s="35"/>
    </row>
    <row r="87" spans="1:15" ht="15.75" x14ac:dyDescent="0.25">
      <c r="A87" s="35"/>
      <c r="B87" s="35"/>
      <c r="C87" s="38"/>
      <c r="D87" s="38"/>
      <c r="E87" s="35"/>
      <c r="F87" s="35"/>
      <c r="G87" s="35"/>
      <c r="H87" s="35"/>
      <c r="I87" s="35"/>
      <c r="J87" s="38"/>
      <c r="K87" s="35"/>
      <c r="L87" s="35"/>
      <c r="M87" s="35"/>
      <c r="N87" s="35"/>
      <c r="O87" s="35"/>
    </row>
    <row r="88" spans="1:15" ht="15.75" x14ac:dyDescent="0.25">
      <c r="A88" s="35"/>
      <c r="B88" s="35"/>
      <c r="C88" s="38"/>
      <c r="D88" s="38"/>
      <c r="E88" s="35"/>
      <c r="F88" s="35"/>
      <c r="G88" s="35"/>
      <c r="H88" s="35"/>
      <c r="I88" s="35"/>
      <c r="J88" s="38"/>
      <c r="K88" s="35"/>
      <c r="L88" s="35"/>
      <c r="M88" s="35"/>
      <c r="N88" s="35"/>
      <c r="O88" s="35"/>
    </row>
    <row r="89" spans="1:15" ht="15.75" x14ac:dyDescent="0.25">
      <c r="A89" s="35"/>
      <c r="B89" s="35"/>
      <c r="C89" s="38"/>
      <c r="D89" s="38"/>
      <c r="E89" s="35"/>
      <c r="F89" s="35"/>
      <c r="G89" s="35"/>
      <c r="H89" s="35"/>
      <c r="I89" s="35"/>
      <c r="J89" s="38"/>
      <c r="K89" s="35"/>
      <c r="L89" s="35"/>
      <c r="M89" s="35"/>
      <c r="N89" s="35"/>
      <c r="O89" s="35"/>
    </row>
    <row r="90" spans="1:15" ht="15.75" x14ac:dyDescent="0.25">
      <c r="A90" s="35"/>
      <c r="B90" s="35"/>
      <c r="C90" s="38"/>
      <c r="D90" s="38"/>
      <c r="E90" s="35"/>
      <c r="F90" s="35"/>
      <c r="G90" s="35"/>
      <c r="H90" s="35"/>
      <c r="I90" s="35"/>
      <c r="J90" s="38"/>
      <c r="K90" s="35"/>
      <c r="L90" s="35"/>
      <c r="M90" s="35"/>
      <c r="N90" s="35"/>
      <c r="O90" s="35"/>
    </row>
    <row r="91" spans="1:15" ht="15.75" x14ac:dyDescent="0.25">
      <c r="A91" s="35"/>
      <c r="B91" s="35"/>
      <c r="C91" s="38"/>
      <c r="D91" s="38"/>
      <c r="E91" s="35"/>
      <c r="F91" s="35"/>
      <c r="G91" s="35"/>
      <c r="H91" s="35"/>
      <c r="I91" s="35"/>
      <c r="J91" s="38"/>
      <c r="K91" s="35"/>
      <c r="L91" s="35"/>
      <c r="M91" s="35"/>
      <c r="N91" s="35"/>
      <c r="O91" s="35"/>
    </row>
    <row r="92" spans="1:15" ht="15.75" x14ac:dyDescent="0.25">
      <c r="A92" s="35"/>
      <c r="B92" s="35"/>
      <c r="C92" s="38"/>
      <c r="D92" s="38"/>
      <c r="E92" s="35"/>
      <c r="F92" s="35"/>
      <c r="G92" s="35"/>
      <c r="H92" s="35"/>
      <c r="I92" s="35"/>
      <c r="J92" s="38"/>
      <c r="K92" s="35"/>
      <c r="L92" s="35"/>
      <c r="M92" s="35"/>
      <c r="N92" s="35"/>
      <c r="O92" s="35"/>
    </row>
    <row r="93" spans="1:15" ht="15.75" x14ac:dyDescent="0.25">
      <c r="A93" s="35"/>
      <c r="B93" s="35"/>
      <c r="C93" s="38"/>
      <c r="D93" s="38"/>
      <c r="E93" s="35"/>
      <c r="F93" s="35"/>
      <c r="G93" s="35"/>
      <c r="H93" s="35"/>
      <c r="I93" s="35"/>
      <c r="J93" s="38"/>
      <c r="K93" s="35"/>
      <c r="L93" s="35"/>
      <c r="M93" s="35"/>
      <c r="N93" s="35"/>
      <c r="O93" s="35"/>
    </row>
    <row r="94" spans="1:15" ht="15.75" x14ac:dyDescent="0.25">
      <c r="A94" s="35"/>
      <c r="B94" s="35"/>
      <c r="C94" s="38"/>
      <c r="D94" s="38"/>
      <c r="E94" s="35"/>
      <c r="F94" s="35"/>
      <c r="G94" s="35"/>
      <c r="H94" s="35"/>
      <c r="I94" s="35"/>
      <c r="J94" s="38"/>
      <c r="K94" s="35"/>
      <c r="L94" s="35"/>
      <c r="M94" s="35"/>
      <c r="N94" s="35"/>
      <c r="O94" s="35"/>
    </row>
    <row r="95" spans="1:15" ht="15.75" x14ac:dyDescent="0.25">
      <c r="A95" s="35"/>
      <c r="B95" s="35"/>
      <c r="C95" s="38"/>
      <c r="D95" s="38"/>
      <c r="E95" s="35"/>
      <c r="F95" s="35"/>
      <c r="G95" s="35"/>
      <c r="H95" s="35"/>
      <c r="I95" s="35"/>
      <c r="J95" s="38"/>
      <c r="K95" s="35"/>
      <c r="L95" s="35"/>
      <c r="M95" s="35"/>
      <c r="N95" s="35"/>
      <c r="O95" s="35"/>
    </row>
    <row r="96" spans="1:15" ht="15.75" x14ac:dyDescent="0.25">
      <c r="A96" s="35"/>
      <c r="B96" s="35"/>
      <c r="C96" s="38"/>
      <c r="D96" s="38"/>
      <c r="E96" s="35"/>
      <c r="F96" s="35"/>
      <c r="G96" s="35"/>
      <c r="H96" s="35"/>
      <c r="I96" s="35"/>
      <c r="J96" s="38"/>
      <c r="K96" s="35"/>
      <c r="L96" s="35"/>
      <c r="M96" s="35"/>
      <c r="N96" s="35"/>
      <c r="O96" s="35"/>
    </row>
    <row r="97" spans="1:15" ht="15.75" x14ac:dyDescent="0.25">
      <c r="A97" s="35"/>
      <c r="B97" s="35"/>
      <c r="C97" s="38"/>
      <c r="D97" s="38"/>
      <c r="E97" s="35"/>
      <c r="F97" s="35"/>
      <c r="G97" s="35"/>
      <c r="H97" s="35"/>
      <c r="I97" s="35"/>
      <c r="J97" s="38"/>
      <c r="K97" s="35"/>
      <c r="L97" s="35"/>
      <c r="M97" s="35"/>
      <c r="N97" s="35"/>
      <c r="O97" s="35"/>
    </row>
    <row r="98" spans="1:15" ht="15.75" x14ac:dyDescent="0.25">
      <c r="A98" s="35"/>
      <c r="B98" s="35"/>
      <c r="C98" s="38"/>
      <c r="D98" s="38"/>
      <c r="E98" s="35"/>
      <c r="F98" s="35"/>
      <c r="G98" s="35"/>
      <c r="H98" s="35"/>
      <c r="I98" s="35"/>
      <c r="J98" s="38"/>
      <c r="K98" s="35"/>
      <c r="L98" s="35"/>
      <c r="M98" s="35"/>
      <c r="N98" s="35"/>
      <c r="O98" s="35"/>
    </row>
  </sheetData>
  <mergeCells count="3">
    <mergeCell ref="A10:A11"/>
    <mergeCell ref="B10:B11"/>
    <mergeCell ref="C10:J10"/>
  </mergeCells>
  <printOptions horizontalCentered="1"/>
  <pageMargins left="0" right="0" top="0.25" bottom="0.25" header="0" footer="0"/>
  <pageSetup paperSize="9" scale="4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1"/>
  <sheetViews>
    <sheetView workbookViewId="0"/>
  </sheetViews>
  <sheetFormatPr defaultColWidth="14.42578125" defaultRowHeight="15" customHeight="1" x14ac:dyDescent="0.25"/>
  <cols>
    <col min="1" max="1" width="12.85546875" customWidth="1"/>
    <col min="2" max="2" width="18.7109375" customWidth="1"/>
    <col min="3" max="3" width="24.140625" customWidth="1"/>
    <col min="4" max="4" width="9.28515625" customWidth="1"/>
    <col min="5" max="5" width="20" customWidth="1"/>
    <col min="6" max="6" width="9.28515625" customWidth="1"/>
    <col min="7" max="7" width="16.140625" customWidth="1"/>
    <col min="8" max="8" width="9.28515625" customWidth="1"/>
    <col min="9" max="9" width="20.85546875" customWidth="1"/>
    <col min="10" max="10" width="9.28515625" customWidth="1"/>
    <col min="11" max="11" width="18.7109375" customWidth="1"/>
    <col min="12" max="12" width="9.28515625" customWidth="1"/>
    <col min="13" max="13" width="19" customWidth="1"/>
    <col min="14" max="14" width="9.28515625" customWidth="1"/>
    <col min="15" max="15" width="16.140625" customWidth="1"/>
    <col min="16" max="16" width="9.28515625" customWidth="1"/>
    <col min="17" max="17" width="17.28515625" customWidth="1"/>
    <col min="18" max="22" width="9.28515625" customWidth="1"/>
    <col min="23" max="23" width="21.28515625" customWidth="1"/>
    <col min="24" max="24" width="13.140625" customWidth="1"/>
    <col min="25" max="27" width="9.28515625" customWidth="1"/>
    <col min="28" max="28" width="18" customWidth="1"/>
    <col min="29" max="29" width="9" customWidth="1"/>
    <col min="30" max="30" width="17.28515625" customWidth="1"/>
    <col min="31" max="31" width="8.7109375" customWidth="1"/>
    <col min="32" max="32" width="16" customWidth="1"/>
    <col min="33" max="33" width="8.7109375" customWidth="1"/>
    <col min="34" max="34" width="19.140625" customWidth="1"/>
    <col min="35" max="35" width="9" customWidth="1"/>
    <col min="36" max="36" width="16.42578125" customWidth="1"/>
    <col min="37" max="37" width="9" customWidth="1"/>
    <col min="38" max="38" width="19" customWidth="1"/>
    <col min="39" max="39" width="9" customWidth="1"/>
    <col min="40" max="40" width="16" customWidth="1"/>
    <col min="41" max="41" width="6.28515625" customWidth="1"/>
    <col min="42" max="46" width="9.28515625" customWidth="1"/>
  </cols>
  <sheetData>
    <row r="1" spans="1:46" x14ac:dyDescent="0.25">
      <c r="A1" s="41"/>
      <c r="B1" s="41"/>
      <c r="D1" s="41"/>
      <c r="E1" s="41"/>
      <c r="F1" s="41"/>
      <c r="G1" s="41"/>
      <c r="H1" s="41"/>
      <c r="I1" s="41"/>
      <c r="J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2" spans="1:46" ht="45" x14ac:dyDescent="0.25">
      <c r="A2" s="42" t="s">
        <v>103</v>
      </c>
      <c r="B2" s="42" t="s">
        <v>104</v>
      </c>
      <c r="C2" s="43" t="s">
        <v>105</v>
      </c>
      <c r="D2" s="42" t="s">
        <v>106</v>
      </c>
      <c r="E2" s="42" t="s">
        <v>107</v>
      </c>
      <c r="F2" s="42" t="s">
        <v>106</v>
      </c>
      <c r="G2" s="42" t="s">
        <v>108</v>
      </c>
      <c r="H2" s="42" t="s">
        <v>106</v>
      </c>
      <c r="I2" s="42" t="s">
        <v>109</v>
      </c>
      <c r="J2" s="42" t="s">
        <v>106</v>
      </c>
      <c r="K2" s="44" t="s">
        <v>110</v>
      </c>
      <c r="L2" s="42" t="s">
        <v>106</v>
      </c>
      <c r="M2" s="42" t="s">
        <v>111</v>
      </c>
      <c r="N2" s="42" t="s">
        <v>106</v>
      </c>
      <c r="O2" s="42" t="s">
        <v>112</v>
      </c>
      <c r="P2" s="42" t="s">
        <v>106</v>
      </c>
      <c r="Q2" s="42" t="s">
        <v>113</v>
      </c>
      <c r="R2" s="42" t="s">
        <v>106</v>
      </c>
      <c r="S2" s="45"/>
      <c r="T2" s="45"/>
      <c r="U2" s="45"/>
      <c r="V2" s="45"/>
      <c r="W2" s="46" t="s">
        <v>114</v>
      </c>
      <c r="X2" s="47" t="s">
        <v>115</v>
      </c>
      <c r="Y2" s="45">
        <v>1</v>
      </c>
      <c r="Z2" s="45">
        <v>18</v>
      </c>
      <c r="AA2" s="45"/>
      <c r="AB2" s="48" t="s">
        <v>116</v>
      </c>
      <c r="AC2" s="49" t="s">
        <v>106</v>
      </c>
      <c r="AD2" s="48" t="s">
        <v>117</v>
      </c>
      <c r="AE2" s="49" t="s">
        <v>118</v>
      </c>
      <c r="AF2" s="48" t="s">
        <v>119</v>
      </c>
      <c r="AG2" s="49" t="s">
        <v>118</v>
      </c>
      <c r="AH2" s="48" t="s">
        <v>120</v>
      </c>
      <c r="AI2" s="49" t="s">
        <v>106</v>
      </c>
      <c r="AJ2" s="48" t="s">
        <v>121</v>
      </c>
      <c r="AK2" s="49" t="s">
        <v>106</v>
      </c>
      <c r="AL2" s="48" t="s">
        <v>122</v>
      </c>
      <c r="AM2" s="49" t="s">
        <v>106</v>
      </c>
      <c r="AN2" s="50" t="s">
        <v>123</v>
      </c>
      <c r="AO2" s="49" t="s">
        <v>106</v>
      </c>
      <c r="AP2" s="45"/>
      <c r="AQ2" s="45"/>
      <c r="AR2" s="45"/>
      <c r="AS2" s="45"/>
      <c r="AT2" s="45"/>
    </row>
    <row r="3" spans="1:46" ht="15.75" x14ac:dyDescent="0.25">
      <c r="A3" s="51">
        <f t="shared" ref="A3:A33" si="0">WEEKDAY(B3)</f>
        <v>4</v>
      </c>
      <c r="B3" s="52">
        <f>Total!A12</f>
        <v>45658</v>
      </c>
      <c r="C3" s="43" t="str">
        <f>VLOOKUP(B3,Total!$A$12:$J$43,3,0)</f>
        <v>Dr. Daniel LEICA</v>
      </c>
      <c r="D3" s="53">
        <f t="shared" ref="D3:D33" si="1">VLOOKUP((WEEKDAY(B3,2)),$Y$2:$Z$8,2,0)</f>
        <v>18</v>
      </c>
      <c r="E3" s="43" t="str">
        <f>VLOOKUP(B3,Total!$A$12:$J$43,4,0)</f>
        <v>Dr.Farmatu Lucian</v>
      </c>
      <c r="F3" s="53">
        <f t="shared" ref="F3:F33" si="2">VLOOKUP((WEEKDAY(B3,2)),$Y$2:$Z$8,2,0)</f>
        <v>18</v>
      </c>
      <c r="G3" s="43" t="str">
        <f>VLOOKUP(B3,Total!$A$12:$J$43,5,0)</f>
        <v>Dr. Straticiuc Nina</v>
      </c>
      <c r="H3" s="53">
        <f t="shared" ref="H3:H33" si="3">VLOOKUP((WEEKDAY(B3,2)),$Y$2:$Z$8,2,0)</f>
        <v>18</v>
      </c>
      <c r="I3" s="43" t="str">
        <f>VLOOKUP(B3,Total!$A$12:$J$43,6,0)</f>
        <v>Dr. Paula VASILACHE</v>
      </c>
      <c r="J3" s="53">
        <f t="shared" ref="J3:J33" si="4">VLOOKUP((WEEKDAY(B3,2)),$Y$2:$Z$8,2,0)</f>
        <v>18</v>
      </c>
      <c r="K3" s="43" t="str">
        <f>VLOOKUP(B3,Total!$A$12:$J$43,7,0)</f>
        <v>Dr. Iustina BACIU</v>
      </c>
      <c r="L3" s="53">
        <f t="shared" ref="L3:L33" si="5">VLOOKUP((WEEKDAY(B3,2)),$Y$2:$Z$8,2,0)</f>
        <v>18</v>
      </c>
      <c r="M3" s="43" t="str">
        <f>VLOOKUP(B3,Total!$A$12:$J$43,8,0)</f>
        <v>Dr. Artenie Elena</v>
      </c>
      <c r="N3" s="53">
        <f t="shared" ref="N3:N33" si="6">VLOOKUP((WEEKDAY(B3,2)),$Y$2:$Z$8,2,0)</f>
        <v>18</v>
      </c>
      <c r="O3" s="43" t="str">
        <f>VLOOKUP(B3,Total!$A$12:$J$43,9,0)</f>
        <v>Dr. Damoc Daniela</v>
      </c>
      <c r="P3" s="53">
        <f t="shared" ref="P3:P33" si="7">VLOOKUP((WEEKDAY(B3,2)),$Y$2:$Z$8,2,0)</f>
        <v>18</v>
      </c>
      <c r="Q3" s="43" t="str">
        <f>VLOOKUP(B3,Total!$A$12:$J$43,10,0)</f>
        <v>Medic rez.Bocanescu Irineu</v>
      </c>
      <c r="R3" s="53">
        <f t="shared" ref="R3:R33" si="8">VLOOKUP((WEEKDAY(B3,2)),$Y$2:$Z$8,2,0)</f>
        <v>18</v>
      </c>
      <c r="S3" s="41"/>
      <c r="T3" s="41"/>
      <c r="U3" s="41"/>
      <c r="V3" s="41"/>
      <c r="W3" s="41"/>
      <c r="X3" s="41"/>
      <c r="Y3" s="41">
        <v>2</v>
      </c>
      <c r="Z3" s="41">
        <v>18</v>
      </c>
      <c r="AA3" s="41"/>
      <c r="AB3" s="54" t="s">
        <v>24</v>
      </c>
      <c r="AC3" s="55">
        <f t="shared" ref="AC3:AC11" si="9">SUMIF($C$3:$C$35,AB3,$D$3:$D$35)</f>
        <v>0</v>
      </c>
      <c r="AD3" s="54" t="s">
        <v>48</v>
      </c>
      <c r="AE3" s="55">
        <f t="shared" ref="AE3:AE8" si="10">SUMIF($E$3:$E$35,AD3,$F$3:$F$35)</f>
        <v>18</v>
      </c>
      <c r="AF3" s="54" t="s">
        <v>124</v>
      </c>
      <c r="AG3" s="55">
        <f t="shared" ref="AG3:AG9" si="11">SUMIF($G$3:$G$35,AF3,$H$3:$H$35)</f>
        <v>0</v>
      </c>
      <c r="AH3" s="54" t="s">
        <v>76</v>
      </c>
      <c r="AI3" s="55">
        <f t="shared" ref="AI3:AI9" si="12">SUMIF($I$3:$I$35,AH3,$J$3:$J$35)</f>
        <v>0</v>
      </c>
      <c r="AJ3" s="54" t="s">
        <v>125</v>
      </c>
      <c r="AK3" s="55">
        <f t="shared" ref="AK3:AK11" si="13">SUMIF($K$3:$K$35,AJ3,$L$3:$L$35)</f>
        <v>0</v>
      </c>
      <c r="AL3" s="41" t="s">
        <v>126</v>
      </c>
      <c r="AM3" s="55">
        <f t="shared" ref="AM3:AM20" si="14">SUMIF($M$3:$M$35,AL3,$N$3:$N$35)</f>
        <v>0</v>
      </c>
      <c r="AN3" s="56" t="s">
        <v>54</v>
      </c>
      <c r="AO3" s="55">
        <f t="shared" ref="AO3:AO9" si="15">SUMIF($Q$3:$Q$35,AN3,$R$3:R53)</f>
        <v>0</v>
      </c>
      <c r="AP3" s="41"/>
      <c r="AQ3" s="41"/>
      <c r="AR3" s="41"/>
      <c r="AS3" s="41"/>
      <c r="AT3" s="41" t="s">
        <v>126</v>
      </c>
    </row>
    <row r="4" spans="1:46" ht="15.75" x14ac:dyDescent="0.25">
      <c r="A4" s="51">
        <f t="shared" si="0"/>
        <v>5</v>
      </c>
      <c r="B4" s="52">
        <f>Total!A13</f>
        <v>45659</v>
      </c>
      <c r="C4" s="43" t="str">
        <f>VLOOKUP(B4,Total!$A$12:$J$43,3,0)</f>
        <v>Dr. Stefan SANDULACHE</v>
      </c>
      <c r="D4" s="53">
        <f t="shared" si="1"/>
        <v>18</v>
      </c>
      <c r="E4" s="43" t="str">
        <f>VLOOKUP(B4,Total!$A$12:$J$43,4,0)</f>
        <v>Dr.Barzu Dragos</v>
      </c>
      <c r="F4" s="53">
        <f t="shared" si="2"/>
        <v>18</v>
      </c>
      <c r="G4" s="43" t="str">
        <f>VLOOKUP(B4,Total!$A$12:$J$43,5,0)</f>
        <v>Dr. Badescu Simona</v>
      </c>
      <c r="H4" s="53">
        <f t="shared" si="3"/>
        <v>18</v>
      </c>
      <c r="I4" s="43" t="str">
        <f>VLOOKUP(B4,Total!$A$12:$J$43,6,0)</f>
        <v>Dr. Andrei STACESCU</v>
      </c>
      <c r="J4" s="53">
        <f t="shared" si="4"/>
        <v>18</v>
      </c>
      <c r="K4" s="43" t="str">
        <f>VLOOKUP(B4,Total!$A$12:$J$43,7,0)</f>
        <v>Dr. Armin JALBA</v>
      </c>
      <c r="L4" s="53">
        <f t="shared" si="5"/>
        <v>18</v>
      </c>
      <c r="M4" s="43" t="str">
        <f>VLOOKUP(B4,Total!$A$12:$J$43,8,0)</f>
        <v>Dr. Vasilache Paula</v>
      </c>
      <c r="N4" s="53">
        <f t="shared" si="6"/>
        <v>18</v>
      </c>
      <c r="O4" s="43" t="str">
        <f>VLOOKUP(B4,Total!$A$12:$J$43,9,0)</f>
        <v>Dr. Mihai Diana</v>
      </c>
      <c r="P4" s="53">
        <f t="shared" si="7"/>
        <v>18</v>
      </c>
      <c r="Q4" s="43" t="str">
        <f>VLOOKUP(B4,Total!$A$12:$J$43,10,0)</f>
        <v>Medic rez.Costan Andrei</v>
      </c>
      <c r="R4" s="53">
        <f t="shared" si="8"/>
        <v>18</v>
      </c>
      <c r="S4" s="41"/>
      <c r="T4" s="41"/>
      <c r="U4" s="41"/>
      <c r="V4" s="41"/>
      <c r="W4" s="41"/>
      <c r="X4" s="41"/>
      <c r="Y4" s="41">
        <v>3</v>
      </c>
      <c r="Z4" s="41">
        <v>18</v>
      </c>
      <c r="AA4" s="41"/>
      <c r="AB4" s="54" t="s">
        <v>21</v>
      </c>
      <c r="AC4" s="55">
        <f t="shared" si="9"/>
        <v>42</v>
      </c>
      <c r="AD4" s="54" t="s">
        <v>57</v>
      </c>
      <c r="AE4" s="55">
        <f t="shared" si="10"/>
        <v>0</v>
      </c>
      <c r="AF4" s="54" t="s">
        <v>127</v>
      </c>
      <c r="AG4" s="55">
        <f t="shared" si="11"/>
        <v>60</v>
      </c>
      <c r="AH4" s="54" t="s">
        <v>63</v>
      </c>
      <c r="AI4" s="55">
        <f t="shared" si="12"/>
        <v>0</v>
      </c>
      <c r="AJ4" s="54" t="s">
        <v>82</v>
      </c>
      <c r="AK4" s="55">
        <f t="shared" si="13"/>
        <v>18</v>
      </c>
      <c r="AL4" s="41" t="s">
        <v>128</v>
      </c>
      <c r="AM4" s="55">
        <f t="shared" si="14"/>
        <v>0</v>
      </c>
      <c r="AN4" s="56" t="s">
        <v>129</v>
      </c>
      <c r="AO4" s="55">
        <f t="shared" si="15"/>
        <v>0</v>
      </c>
      <c r="AP4" s="41"/>
      <c r="AQ4" s="41"/>
      <c r="AR4" s="41"/>
      <c r="AS4" s="41"/>
      <c r="AT4" s="41" t="s">
        <v>128</v>
      </c>
    </row>
    <row r="5" spans="1:46" ht="15.75" x14ac:dyDescent="0.25">
      <c r="A5" s="51">
        <f t="shared" si="0"/>
        <v>6</v>
      </c>
      <c r="B5" s="52">
        <f>Total!A14</f>
        <v>45660</v>
      </c>
      <c r="C5" s="43" t="str">
        <f>VLOOKUP(B5,Total!$A$12:$J$43,3,0)</f>
        <v>Dr. Mihaela DANILA</v>
      </c>
      <c r="D5" s="53">
        <f t="shared" si="1"/>
        <v>18</v>
      </c>
      <c r="E5" s="43" t="str">
        <f>VLOOKUP(B5,Total!$A$12:$J$43,4,0)</f>
        <v>Asist.Univ.Dr.Lunguleac Tiberiu</v>
      </c>
      <c r="F5" s="53">
        <f t="shared" si="2"/>
        <v>18</v>
      </c>
      <c r="G5" s="43" t="str">
        <f>VLOOKUP(B5,Total!$A$12:$J$43,5,0)</f>
        <v>Dr. Pulbere Dorin</v>
      </c>
      <c r="H5" s="53">
        <f t="shared" si="3"/>
        <v>18</v>
      </c>
      <c r="I5" s="43" t="str">
        <f>VLOOKUP(B5,Total!$A$12:$J$43,6,0)</f>
        <v>Dr. Marioara CAZAN</v>
      </c>
      <c r="J5" s="53">
        <f t="shared" si="4"/>
        <v>18</v>
      </c>
      <c r="K5" s="43" t="str">
        <f>VLOOKUP(B5,Total!$A$12:$J$43,7,0)</f>
        <v>Dr. Larisa IORDACHESCU</v>
      </c>
      <c r="L5" s="53">
        <f t="shared" si="5"/>
        <v>18</v>
      </c>
      <c r="M5" s="43" t="str">
        <f>VLOOKUP(B5,Total!$A$12:$J$43,8,0)</f>
        <v>Dr. Tiron Raluca </v>
      </c>
      <c r="N5" s="53">
        <f t="shared" si="6"/>
        <v>18</v>
      </c>
      <c r="O5" s="43" t="str">
        <f>VLOOKUP(B5,Total!$A$12:$J$43,9,0)</f>
        <v>Dr. Amariutei Bianca</v>
      </c>
      <c r="P5" s="53">
        <f t="shared" si="7"/>
        <v>18</v>
      </c>
      <c r="Q5" s="43" t="str">
        <f>VLOOKUP(B5,Total!$A$12:$J$43,10,0)</f>
        <v>Medic rez.Creciun Daniel</v>
      </c>
      <c r="R5" s="53">
        <f t="shared" si="8"/>
        <v>18</v>
      </c>
      <c r="S5" s="41"/>
      <c r="T5" s="41"/>
      <c r="U5" s="41"/>
      <c r="V5" s="41"/>
      <c r="W5" s="41"/>
      <c r="X5" s="41"/>
      <c r="Y5" s="41">
        <v>4</v>
      </c>
      <c r="Z5" s="41">
        <v>18</v>
      </c>
      <c r="AA5" s="41"/>
      <c r="AB5" s="54" t="s">
        <v>16</v>
      </c>
      <c r="AC5" s="55">
        <f t="shared" si="9"/>
        <v>36</v>
      </c>
      <c r="AD5" s="54" t="s">
        <v>60</v>
      </c>
      <c r="AE5" s="55">
        <f t="shared" si="10"/>
        <v>0</v>
      </c>
      <c r="AF5" s="54" t="s">
        <v>130</v>
      </c>
      <c r="AG5" s="55">
        <f t="shared" si="11"/>
        <v>0</v>
      </c>
      <c r="AH5" s="54" t="s">
        <v>72</v>
      </c>
      <c r="AI5" s="55">
        <f t="shared" si="12"/>
        <v>0</v>
      </c>
      <c r="AJ5" s="54" t="s">
        <v>85</v>
      </c>
      <c r="AK5" s="55">
        <f t="shared" si="13"/>
        <v>0</v>
      </c>
      <c r="AL5" s="41" t="s">
        <v>131</v>
      </c>
      <c r="AM5" s="55">
        <f t="shared" si="14"/>
        <v>0</v>
      </c>
      <c r="AN5" s="56" t="s">
        <v>56</v>
      </c>
      <c r="AO5" s="55">
        <f t="shared" si="15"/>
        <v>0</v>
      </c>
      <c r="AP5" s="41"/>
      <c r="AQ5" s="41"/>
      <c r="AR5" s="41"/>
      <c r="AS5" s="41"/>
      <c r="AT5" s="41" t="s">
        <v>131</v>
      </c>
    </row>
    <row r="6" spans="1:46" ht="15.75" x14ac:dyDescent="0.25">
      <c r="A6" s="51">
        <f t="shared" si="0"/>
        <v>7</v>
      </c>
      <c r="B6" s="52">
        <f>Total!A15</f>
        <v>45661</v>
      </c>
      <c r="C6" s="43" t="str">
        <f>VLOOKUP(B6,Total!$A$12:$J$43,3,0)</f>
        <v>08:00-20:00 Dr. Viorica BORS
20:00-08:00 Dr. Oana MIRON</v>
      </c>
      <c r="D6" s="53">
        <f t="shared" si="1"/>
        <v>24</v>
      </c>
      <c r="E6" s="43" t="str">
        <f>VLOOKUP(B6,Total!$A$12:$J$43,4,0)</f>
        <v>Asist.Univ.Dr.Mitrofan Costica</v>
      </c>
      <c r="F6" s="53">
        <f t="shared" si="2"/>
        <v>24</v>
      </c>
      <c r="G6" s="43" t="str">
        <f>VLOOKUP(B6,Total!$A$12:$J$43,5,0)</f>
        <v>Dr. Badescu Simona</v>
      </c>
      <c r="H6" s="53">
        <f t="shared" si="3"/>
        <v>24</v>
      </c>
      <c r="I6" s="43" t="str">
        <f>VLOOKUP(B6,Total!$A$12:$J$43,6,0)</f>
        <v>Dr. Ionela GROSU CREANGA</v>
      </c>
      <c r="J6" s="53">
        <f t="shared" si="4"/>
        <v>24</v>
      </c>
      <c r="K6" s="43" t="str">
        <f>VLOOKUP(B6,Total!$A$12:$J$43,7,0)</f>
        <v>Dr. Lavinia PULBERE</v>
      </c>
      <c r="L6" s="53">
        <f t="shared" si="5"/>
        <v>24</v>
      </c>
      <c r="M6" s="43" t="str">
        <f>VLOOKUP(B6,Total!$A$12:$J$43,8,0)</f>
        <v>Dr. Salahoru Constantin</v>
      </c>
      <c r="N6" s="53">
        <f t="shared" si="6"/>
        <v>24</v>
      </c>
      <c r="O6" s="43" t="str">
        <f>VLOOKUP(B6,Total!$A$12:$J$43,9,0)</f>
        <v>Dr. Cordun Alexandra</v>
      </c>
      <c r="P6" s="53">
        <f t="shared" si="7"/>
        <v>24</v>
      </c>
      <c r="Q6" s="43" t="str">
        <f>VLOOKUP(B6,Total!$A$12:$J$43,10,0)</f>
        <v>Medic rez.Graur Alexandru</v>
      </c>
      <c r="R6" s="53">
        <f t="shared" si="8"/>
        <v>24</v>
      </c>
      <c r="S6" s="41"/>
      <c r="T6" s="41"/>
      <c r="U6" s="41"/>
      <c r="V6" s="41"/>
      <c r="W6" s="41"/>
      <c r="X6" s="41"/>
      <c r="Y6" s="41">
        <v>5</v>
      </c>
      <c r="Z6" s="41">
        <v>18</v>
      </c>
      <c r="AA6" s="41"/>
      <c r="AB6" s="54" t="s">
        <v>132</v>
      </c>
      <c r="AC6" s="55">
        <f t="shared" si="9"/>
        <v>0</v>
      </c>
      <c r="AD6" s="54" t="s">
        <v>45</v>
      </c>
      <c r="AE6" s="55">
        <f t="shared" si="10"/>
        <v>90</v>
      </c>
      <c r="AF6" s="54" t="s">
        <v>133</v>
      </c>
      <c r="AG6" s="55">
        <f t="shared" si="11"/>
        <v>120</v>
      </c>
      <c r="AH6" s="54" t="s">
        <v>66</v>
      </c>
      <c r="AI6" s="55">
        <f t="shared" si="12"/>
        <v>0</v>
      </c>
      <c r="AJ6" s="54" t="s">
        <v>80</v>
      </c>
      <c r="AK6" s="55">
        <f t="shared" si="13"/>
        <v>60</v>
      </c>
      <c r="AL6" s="41" t="s">
        <v>134</v>
      </c>
      <c r="AM6" s="55">
        <f t="shared" si="14"/>
        <v>0</v>
      </c>
      <c r="AN6" s="56" t="s">
        <v>59</v>
      </c>
      <c r="AO6" s="55">
        <f t="shared" si="15"/>
        <v>0</v>
      </c>
      <c r="AP6" s="41"/>
      <c r="AQ6" s="41"/>
      <c r="AR6" s="41"/>
      <c r="AS6" s="41"/>
      <c r="AT6" s="41" t="s">
        <v>134</v>
      </c>
    </row>
    <row r="7" spans="1:46" ht="15.75" x14ac:dyDescent="0.25">
      <c r="A7" s="51">
        <f t="shared" si="0"/>
        <v>1</v>
      </c>
      <c r="B7" s="52">
        <f>Total!A16</f>
        <v>45662</v>
      </c>
      <c r="C7" s="43" t="str">
        <f>VLOOKUP(B7,Total!$A$12:$J$43,3,0)</f>
        <v>Dr. Stefan SANDULACHE</v>
      </c>
      <c r="D7" s="53">
        <f t="shared" si="1"/>
        <v>24</v>
      </c>
      <c r="E7" s="43" t="str">
        <f>VLOOKUP(B7,Total!$A$12:$J$43,4,0)</f>
        <v>Dr.Barzu Dragos</v>
      </c>
      <c r="F7" s="53">
        <f t="shared" si="2"/>
        <v>24</v>
      </c>
      <c r="G7" s="43" t="str">
        <f>VLOOKUP(B7,Total!$A$12:$J$43,5,0)</f>
        <v>Dr. Miron Mihnea</v>
      </c>
      <c r="H7" s="53">
        <f t="shared" si="3"/>
        <v>24</v>
      </c>
      <c r="I7" s="43" t="str">
        <f>VLOOKUP(B7,Total!$A$12:$J$43,6,0)</f>
        <v>Dr. Ruxandra STIRBU</v>
      </c>
      <c r="J7" s="53">
        <f t="shared" si="4"/>
        <v>24</v>
      </c>
      <c r="K7" s="43" t="str">
        <f>VLOOKUP(B7,Total!$A$12:$J$43,7,0)</f>
        <v>Dr. Alexandru OSTRICEANU</v>
      </c>
      <c r="L7" s="53">
        <f t="shared" si="5"/>
        <v>24</v>
      </c>
      <c r="M7" s="43" t="str">
        <f>VLOOKUP(B7,Total!$A$12:$J$43,8,0)</f>
        <v>Dr. Bulgariu Cristian</v>
      </c>
      <c r="N7" s="53">
        <f t="shared" si="6"/>
        <v>24</v>
      </c>
      <c r="O7" s="43" t="str">
        <f>VLOOKUP(B7,Total!$A$12:$J$43,9,0)</f>
        <v>Dr. Grapa Ioana</v>
      </c>
      <c r="P7" s="53">
        <f t="shared" si="7"/>
        <v>24</v>
      </c>
      <c r="Q7" s="43" t="str">
        <f>VLOOKUP(B7,Total!$A$12:$J$43,10,0)</f>
        <v>Medic rez.Hanganu Nicolae</v>
      </c>
      <c r="R7" s="53">
        <f t="shared" si="8"/>
        <v>24</v>
      </c>
      <c r="S7" s="41"/>
      <c r="T7" s="41"/>
      <c r="U7" s="41"/>
      <c r="V7" s="41"/>
      <c r="W7" s="41"/>
      <c r="X7" s="41"/>
      <c r="Y7" s="41">
        <v>6</v>
      </c>
      <c r="Z7" s="41">
        <v>24</v>
      </c>
      <c r="AA7" s="41"/>
      <c r="AB7" s="54" t="s">
        <v>26</v>
      </c>
      <c r="AC7" s="55">
        <f t="shared" si="9"/>
        <v>0</v>
      </c>
      <c r="AD7" s="54" t="s">
        <v>52</v>
      </c>
      <c r="AE7" s="55">
        <f t="shared" si="10"/>
        <v>120</v>
      </c>
      <c r="AF7" s="54" t="s">
        <v>135</v>
      </c>
      <c r="AG7" s="55">
        <f t="shared" si="11"/>
        <v>114</v>
      </c>
      <c r="AH7" s="54" t="s">
        <v>74</v>
      </c>
      <c r="AI7" s="55">
        <f t="shared" si="12"/>
        <v>0</v>
      </c>
      <c r="AJ7" s="54" t="s">
        <v>87</v>
      </c>
      <c r="AK7" s="55">
        <f t="shared" si="13"/>
        <v>18</v>
      </c>
      <c r="AL7" s="41" t="s">
        <v>136</v>
      </c>
      <c r="AM7" s="55">
        <f t="shared" si="14"/>
        <v>0</v>
      </c>
      <c r="AN7" s="56" t="s">
        <v>46</v>
      </c>
      <c r="AO7" s="55">
        <f t="shared" si="15"/>
        <v>0</v>
      </c>
      <c r="AP7" s="41"/>
      <c r="AQ7" s="41"/>
      <c r="AR7" s="41"/>
      <c r="AS7" s="41"/>
      <c r="AT7" s="41" t="s">
        <v>136</v>
      </c>
    </row>
    <row r="8" spans="1:46" ht="15.75" x14ac:dyDescent="0.25">
      <c r="A8" s="51">
        <f t="shared" si="0"/>
        <v>2</v>
      </c>
      <c r="B8" s="52">
        <f>Total!A17</f>
        <v>45663</v>
      </c>
      <c r="C8" s="43" t="str">
        <f>VLOOKUP(B8,Total!$A$12:$J$43,3,0)</f>
        <v>Dr. Andreea ZABARA</v>
      </c>
      <c r="D8" s="53">
        <f t="shared" si="1"/>
        <v>18</v>
      </c>
      <c r="E8" s="43" t="str">
        <f>VLOOKUP(B8,Total!$A$12:$J$43,4,0)</f>
        <v>Dr.Farmatu Lucian</v>
      </c>
      <c r="F8" s="53">
        <f t="shared" si="2"/>
        <v>18</v>
      </c>
      <c r="G8" s="43" t="str">
        <f>VLOOKUP(B8,Total!$A$12:$J$43,5,0)</f>
        <v>Dr. Pulbere Dorin</v>
      </c>
      <c r="H8" s="53">
        <f t="shared" si="3"/>
        <v>18</v>
      </c>
      <c r="I8" s="43" t="str">
        <f>VLOOKUP(B8,Total!$A$12:$J$43,6,0)</f>
        <v>Dr. Marioara CAZAN</v>
      </c>
      <c r="J8" s="53">
        <f t="shared" si="4"/>
        <v>18</v>
      </c>
      <c r="K8" s="43" t="str">
        <f>VLOOKUP(B8,Total!$A$12:$J$43,7,0)</f>
        <v>Dr. Mihail NAZARIA</v>
      </c>
      <c r="L8" s="53">
        <f t="shared" si="5"/>
        <v>18</v>
      </c>
      <c r="M8" s="43" t="str">
        <f>VLOOKUP(B8,Total!$A$12:$J$43,8,0)</f>
        <v>Dr. Ungureanu Casiana</v>
      </c>
      <c r="N8" s="53">
        <f t="shared" si="6"/>
        <v>18</v>
      </c>
      <c r="O8" s="43" t="str">
        <f>VLOOKUP(B8,Total!$A$12:$J$43,9,0)</f>
        <v>Dr. Repciuc Alexandra</v>
      </c>
      <c r="P8" s="53">
        <f t="shared" si="7"/>
        <v>18</v>
      </c>
      <c r="Q8" s="43" t="str">
        <f>VLOOKUP(B8,Total!$A$12:$J$43,10,0)</f>
        <v>Medic rez.Costan Andrei</v>
      </c>
      <c r="R8" s="53">
        <f t="shared" si="8"/>
        <v>18</v>
      </c>
      <c r="S8" s="41"/>
      <c r="T8" s="41"/>
      <c r="U8" s="41"/>
      <c r="V8" s="41"/>
      <c r="W8" s="41"/>
      <c r="X8" s="41"/>
      <c r="Y8" s="41">
        <v>7</v>
      </c>
      <c r="Z8" s="41">
        <v>24</v>
      </c>
      <c r="AA8" s="41"/>
      <c r="AB8" s="54" t="s">
        <v>27</v>
      </c>
      <c r="AC8" s="55">
        <f t="shared" si="9"/>
        <v>0</v>
      </c>
      <c r="AD8" s="54" t="s">
        <v>50</v>
      </c>
      <c r="AE8" s="55">
        <f t="shared" si="10"/>
        <v>0</v>
      </c>
      <c r="AF8" s="54" t="s">
        <v>137</v>
      </c>
      <c r="AG8" s="55">
        <f t="shared" si="11"/>
        <v>60</v>
      </c>
      <c r="AH8" s="54" t="s">
        <v>138</v>
      </c>
      <c r="AI8" s="55">
        <f t="shared" si="12"/>
        <v>0</v>
      </c>
      <c r="AJ8" s="54" t="s">
        <v>86</v>
      </c>
      <c r="AK8" s="55">
        <f t="shared" si="13"/>
        <v>36</v>
      </c>
      <c r="AL8" s="41" t="s">
        <v>139</v>
      </c>
      <c r="AM8" s="55">
        <f t="shared" si="14"/>
        <v>0</v>
      </c>
      <c r="AN8" s="56" t="s">
        <v>140</v>
      </c>
      <c r="AO8" s="55">
        <f t="shared" si="15"/>
        <v>0</v>
      </c>
      <c r="AP8" s="41"/>
      <c r="AQ8" s="41"/>
      <c r="AR8" s="41"/>
      <c r="AS8" s="41"/>
      <c r="AT8" s="41" t="s">
        <v>139</v>
      </c>
    </row>
    <row r="9" spans="1:46" ht="15.75" x14ac:dyDescent="0.25">
      <c r="A9" s="51">
        <f t="shared" si="0"/>
        <v>3</v>
      </c>
      <c r="B9" s="52">
        <f>Total!A18</f>
        <v>45664</v>
      </c>
      <c r="C9" s="43" t="str">
        <f>VLOOKUP(B9,Total!$A$12:$J$43,3,0)</f>
        <v>Dr. Mihaela SANDU</v>
      </c>
      <c r="D9" s="53">
        <f t="shared" si="1"/>
        <v>18</v>
      </c>
      <c r="E9" s="43" t="str">
        <f>VLOOKUP(B9,Total!$A$12:$J$43,4,0)</f>
        <v>Asist.Univ.Dr.Lunguleac Tiberiu</v>
      </c>
      <c r="F9" s="53">
        <f t="shared" si="2"/>
        <v>18</v>
      </c>
      <c r="G9" s="43" t="str">
        <f>VLOOKUP(B9,Total!$A$12:$J$43,5,0)</f>
        <v>Dr. Andrioaie Narcis</v>
      </c>
      <c r="H9" s="53">
        <f t="shared" si="3"/>
        <v>18</v>
      </c>
      <c r="I9" s="43" t="str">
        <f>VLOOKUP(B9,Total!$A$12:$J$43,6,0)</f>
        <v>Dr. Paula VASILACHE</v>
      </c>
      <c r="J9" s="53">
        <f t="shared" si="4"/>
        <v>18</v>
      </c>
      <c r="K9" s="43" t="str">
        <f>VLOOKUP(B9,Total!$A$12:$J$43,7,0)</f>
        <v>Dr. Stefan SANDULACHE</v>
      </c>
      <c r="L9" s="53">
        <f t="shared" si="5"/>
        <v>18</v>
      </c>
      <c r="M9" s="43" t="str">
        <f>VLOOKUP(B9,Total!$A$12:$J$43,8,0)</f>
        <v>Dr. Bădărău Andrada</v>
      </c>
      <c r="N9" s="53">
        <f t="shared" si="6"/>
        <v>18</v>
      </c>
      <c r="O9" s="43" t="str">
        <f>VLOOKUP(B9,Total!$A$12:$J$43,9,0)</f>
        <v>Dr. Cudalbeanu Marlena</v>
      </c>
      <c r="P9" s="53">
        <f t="shared" si="7"/>
        <v>18</v>
      </c>
      <c r="Q9" s="43" t="str">
        <f>VLOOKUP(B9,Total!$A$12:$J$43,10,0)</f>
        <v>Medic rez.Rusu Cristian</v>
      </c>
      <c r="R9" s="53">
        <f t="shared" si="8"/>
        <v>18</v>
      </c>
      <c r="S9" s="41"/>
      <c r="T9" s="41"/>
      <c r="U9" s="41"/>
      <c r="V9" s="41"/>
      <c r="W9" s="41"/>
      <c r="X9" s="41"/>
      <c r="Y9" s="41"/>
      <c r="Z9" s="41"/>
      <c r="AA9" s="41"/>
      <c r="AB9" s="54" t="s">
        <v>17</v>
      </c>
      <c r="AC9" s="55">
        <f t="shared" si="9"/>
        <v>126</v>
      </c>
      <c r="AD9" s="54"/>
      <c r="AE9" s="55"/>
      <c r="AF9" s="54" t="s">
        <v>141</v>
      </c>
      <c r="AG9" s="55">
        <f t="shared" si="11"/>
        <v>60</v>
      </c>
      <c r="AH9" s="54" t="s">
        <v>142</v>
      </c>
      <c r="AI9" s="55">
        <f t="shared" si="12"/>
        <v>0</v>
      </c>
      <c r="AJ9" s="54" t="s">
        <v>84</v>
      </c>
      <c r="AK9" s="55">
        <f t="shared" si="13"/>
        <v>42</v>
      </c>
      <c r="AL9" s="41" t="s">
        <v>143</v>
      </c>
      <c r="AM9" s="55">
        <f t="shared" si="14"/>
        <v>0</v>
      </c>
      <c r="AN9" s="56" t="s">
        <v>144</v>
      </c>
      <c r="AO9" s="55">
        <f t="shared" si="15"/>
        <v>0</v>
      </c>
      <c r="AP9" s="41"/>
      <c r="AQ9" s="41"/>
      <c r="AR9" s="41"/>
      <c r="AS9" s="41"/>
      <c r="AT9" s="41" t="s">
        <v>143</v>
      </c>
    </row>
    <row r="10" spans="1:46" ht="15.75" x14ac:dyDescent="0.25">
      <c r="A10" s="51">
        <f t="shared" si="0"/>
        <v>4</v>
      </c>
      <c r="B10" s="52">
        <f>Total!A19</f>
        <v>45665</v>
      </c>
      <c r="C10" s="43" t="str">
        <f>VLOOKUP(B10,Total!$A$12:$J$43,3,0)</f>
        <v>14:00-23:00 Dr. Marioara CAZAN
23:00-08:00 Dr. Oana MIRON</v>
      </c>
      <c r="D10" s="53">
        <f t="shared" si="1"/>
        <v>18</v>
      </c>
      <c r="E10" s="43" t="str">
        <f>VLOOKUP(B10,Total!$A$12:$J$43,4,0)</f>
        <v>Dr.Farmatu Lucian</v>
      </c>
      <c r="F10" s="53">
        <f t="shared" si="2"/>
        <v>18</v>
      </c>
      <c r="G10" s="43" t="str">
        <f>VLOOKUP(B10,Total!$A$12:$J$43,5,0)</f>
        <v>Dr. Badescu Simona</v>
      </c>
      <c r="H10" s="53">
        <f t="shared" si="3"/>
        <v>18</v>
      </c>
      <c r="I10" s="43" t="str">
        <f>VLOOKUP(B10,Total!$A$12:$J$43,6,0)</f>
        <v>Dr. Constantin SALAHORU</v>
      </c>
      <c r="J10" s="53">
        <f t="shared" si="4"/>
        <v>18</v>
      </c>
      <c r="K10" s="43" t="str">
        <f>VLOOKUP(B10,Total!$A$12:$J$43,7,0)</f>
        <v>Dr. Lavinia PULBERE</v>
      </c>
      <c r="L10" s="53">
        <f t="shared" si="5"/>
        <v>18</v>
      </c>
      <c r="M10" s="43" t="str">
        <f>VLOOKUP(B10,Total!$A$12:$J$43,8,0)</f>
        <v>Dr. Stirbu Ruxandra</v>
      </c>
      <c r="N10" s="53">
        <f t="shared" si="6"/>
        <v>18</v>
      </c>
      <c r="O10" s="43" t="str">
        <f>VLOOKUP(B10,Total!$A$12:$J$43,9,0)</f>
        <v>Dr. Mustata Petronela</v>
      </c>
      <c r="P10" s="53">
        <f t="shared" si="7"/>
        <v>18</v>
      </c>
      <c r="Q10" s="43" t="str">
        <f>VLOOKUP(B10,Total!$A$12:$J$43,10,0)</f>
        <v>Medic rez.Smolenschi-Palanciuc Snejana</v>
      </c>
      <c r="R10" s="53">
        <f t="shared" si="8"/>
        <v>18</v>
      </c>
      <c r="S10" s="41"/>
      <c r="T10" s="41"/>
      <c r="U10" s="41"/>
      <c r="V10" s="41"/>
      <c r="W10" s="41"/>
      <c r="X10" s="41"/>
      <c r="Y10" s="41"/>
      <c r="Z10" s="41"/>
      <c r="AA10" s="41"/>
      <c r="AB10" s="54" t="s">
        <v>19</v>
      </c>
      <c r="AC10" s="55">
        <f t="shared" si="9"/>
        <v>60</v>
      </c>
      <c r="AD10" s="54"/>
      <c r="AE10" s="55"/>
      <c r="AF10" s="54"/>
      <c r="AG10" s="55"/>
      <c r="AH10" s="54" t="s">
        <v>145</v>
      </c>
      <c r="AI10" s="55">
        <v>36</v>
      </c>
      <c r="AJ10" s="54" t="s">
        <v>83</v>
      </c>
      <c r="AK10" s="55">
        <f t="shared" si="13"/>
        <v>0</v>
      </c>
      <c r="AL10" s="41" t="s">
        <v>146</v>
      </c>
      <c r="AM10" s="55">
        <f t="shared" si="14"/>
        <v>0</v>
      </c>
      <c r="AO10" s="55"/>
      <c r="AP10" s="41"/>
      <c r="AQ10" s="41"/>
      <c r="AR10" s="41"/>
      <c r="AS10" s="41"/>
      <c r="AT10" s="41" t="s">
        <v>146</v>
      </c>
    </row>
    <row r="11" spans="1:46" ht="15.75" x14ac:dyDescent="0.25">
      <c r="A11" s="51">
        <f t="shared" si="0"/>
        <v>5</v>
      </c>
      <c r="B11" s="52">
        <f>Total!A20</f>
        <v>45666</v>
      </c>
      <c r="C11" s="43" t="str">
        <f>VLOOKUP(B11,Total!$A$12:$J$43,3,0)</f>
        <v>Dr. Andreea ZABARA</v>
      </c>
      <c r="D11" s="53">
        <f t="shared" si="1"/>
        <v>18</v>
      </c>
      <c r="E11" s="43" t="str">
        <f>VLOOKUP(B11,Total!$A$12:$J$43,4,0)</f>
        <v>Asist.Univ.Dr.Salahoru Paul</v>
      </c>
      <c r="F11" s="53">
        <f t="shared" si="2"/>
        <v>18</v>
      </c>
      <c r="G11" s="43" t="str">
        <f>VLOOKUP(B11,Total!$A$12:$J$43,5,0)</f>
        <v>Dr. Straticiuc Nina</v>
      </c>
      <c r="H11" s="53">
        <f t="shared" si="3"/>
        <v>18</v>
      </c>
      <c r="I11" s="43" t="str">
        <f>VLOOKUP(B11,Total!$A$12:$J$43,6,0)</f>
        <v>Dr. Cristian BULGARIU</v>
      </c>
      <c r="J11" s="53">
        <f t="shared" si="4"/>
        <v>18</v>
      </c>
      <c r="K11" s="43" t="str">
        <f>VLOOKUP(B11,Total!$A$12:$J$43,7,0)</f>
        <v>Dr. Ionela GROSU CREANGA</v>
      </c>
      <c r="L11" s="53">
        <f t="shared" si="5"/>
        <v>18</v>
      </c>
      <c r="M11" s="43" t="str">
        <f>VLOOKUP(B11,Total!$A$12:$J$43,8,0)</f>
        <v>Dr. Birsan Alin</v>
      </c>
      <c r="N11" s="53">
        <f t="shared" si="6"/>
        <v>18</v>
      </c>
      <c r="O11" s="43" t="str">
        <f>VLOOKUP(B11,Total!$A$12:$J$43,9,0)</f>
        <v>Dr. Filip Edward</v>
      </c>
      <c r="P11" s="53">
        <f t="shared" si="7"/>
        <v>18</v>
      </c>
      <c r="Q11" s="43" t="str">
        <f>VLOOKUP(B11,Total!$A$12:$J$43,10,0)</f>
        <v>Medic rez.Stirbu Andrei</v>
      </c>
      <c r="R11" s="53">
        <f t="shared" si="8"/>
        <v>18</v>
      </c>
      <c r="S11" s="41"/>
      <c r="T11" s="41"/>
      <c r="U11" s="41"/>
      <c r="V11" s="41"/>
      <c r="W11" s="41"/>
      <c r="X11" s="41"/>
      <c r="Y11" s="41"/>
      <c r="Z11" s="41"/>
      <c r="AA11" s="41"/>
      <c r="AB11" s="54" t="s">
        <v>14</v>
      </c>
      <c r="AC11" s="55">
        <f t="shared" si="9"/>
        <v>0</v>
      </c>
      <c r="AD11" s="54"/>
      <c r="AE11" s="55"/>
      <c r="AF11" s="54"/>
      <c r="AG11" s="55"/>
      <c r="AH11" s="54" t="s">
        <v>68</v>
      </c>
      <c r="AI11" s="55">
        <f t="shared" ref="AI11:AI12" si="16">SUMIF($I$3:$I$35,AH11,$J$3:$J$35)</f>
        <v>0</v>
      </c>
      <c r="AJ11" s="54" t="s">
        <v>147</v>
      </c>
      <c r="AK11" s="55">
        <f t="shared" si="13"/>
        <v>0</v>
      </c>
      <c r="AL11" s="41" t="s">
        <v>20</v>
      </c>
      <c r="AM11" s="55">
        <f t="shared" si="14"/>
        <v>0</v>
      </c>
      <c r="AO11" s="55"/>
      <c r="AP11" s="41"/>
      <c r="AQ11" s="41"/>
      <c r="AR11" s="41"/>
      <c r="AS11" s="41"/>
      <c r="AT11" s="41" t="s">
        <v>20</v>
      </c>
    </row>
    <row r="12" spans="1:46" ht="15.75" x14ac:dyDescent="0.25">
      <c r="A12" s="51">
        <f t="shared" si="0"/>
        <v>6</v>
      </c>
      <c r="B12" s="52">
        <f>Total!A21</f>
        <v>45667</v>
      </c>
      <c r="C12" s="43" t="str">
        <f>VLOOKUP(B12,Total!$A$12:$J$43,3,0)</f>
        <v>Dr. Oana MIRON</v>
      </c>
      <c r="D12" s="53">
        <f t="shared" si="1"/>
        <v>18</v>
      </c>
      <c r="E12" s="43" t="str">
        <f>VLOOKUP(B12,Total!$A$12:$J$43,4,0)</f>
        <v>Asist.Univ.Dr.Mitrofan Costica</v>
      </c>
      <c r="F12" s="53">
        <f t="shared" si="2"/>
        <v>18</v>
      </c>
      <c r="G12" s="43" t="str">
        <f>VLOOKUP(B12,Total!$A$12:$J$43,5,0)</f>
        <v>Dr. Moiseenco Ala</v>
      </c>
      <c r="H12" s="53">
        <f t="shared" si="3"/>
        <v>18</v>
      </c>
      <c r="I12" s="43" t="str">
        <f>VLOOKUP(B12,Total!$A$12:$J$43,6,0)</f>
        <v>Dr. Andrei STACESCU</v>
      </c>
      <c r="J12" s="53">
        <f t="shared" si="4"/>
        <v>18</v>
      </c>
      <c r="K12" s="43" t="str">
        <f>VLOOKUP(B12,Total!$A$12:$J$43,7,0)</f>
        <v>Dr. Adina MIHAILOVICI</v>
      </c>
      <c r="L12" s="53">
        <f t="shared" si="5"/>
        <v>18</v>
      </c>
      <c r="M12" s="43" t="str">
        <f>VLOOKUP(B12,Total!$A$12:$J$43,8,0)</f>
        <v>Dr. Nazaria Mihail</v>
      </c>
      <c r="N12" s="53">
        <f t="shared" si="6"/>
        <v>18</v>
      </c>
      <c r="O12" s="43" t="str">
        <f>VLOOKUP(B12,Total!$A$12:$J$43,9,0)</f>
        <v>Dr. Afloarei Carina</v>
      </c>
      <c r="P12" s="53">
        <f t="shared" si="7"/>
        <v>18</v>
      </c>
      <c r="Q12" s="43" t="str">
        <f>VLOOKUP(B12,Total!$A$12:$J$43,10,0)</f>
        <v>Medic.rez.Toader Mirela</v>
      </c>
      <c r="R12" s="53">
        <f t="shared" si="8"/>
        <v>18</v>
      </c>
      <c r="S12" s="41"/>
      <c r="T12" s="41"/>
      <c r="U12" s="41"/>
      <c r="V12" s="41"/>
      <c r="W12" s="41"/>
      <c r="X12" s="41"/>
      <c r="Y12" s="41"/>
      <c r="Z12" s="41"/>
      <c r="AA12" s="41"/>
      <c r="AB12" s="54"/>
      <c r="AC12" s="55"/>
      <c r="AD12" s="54"/>
      <c r="AE12" s="55"/>
      <c r="AF12" s="54"/>
      <c r="AG12" s="55"/>
      <c r="AH12" s="54" t="s">
        <v>70</v>
      </c>
      <c r="AI12" s="55">
        <f t="shared" si="16"/>
        <v>0</v>
      </c>
      <c r="AJ12" s="54"/>
      <c r="AK12" s="55"/>
      <c r="AL12" s="41" t="s">
        <v>28</v>
      </c>
      <c r="AM12" s="55">
        <f t="shared" si="14"/>
        <v>0</v>
      </c>
      <c r="AO12" s="55"/>
      <c r="AP12" s="41"/>
      <c r="AQ12" s="41"/>
      <c r="AR12" s="41"/>
      <c r="AS12" s="41"/>
      <c r="AT12" s="41" t="s">
        <v>28</v>
      </c>
    </row>
    <row r="13" spans="1:46" ht="15.75" x14ac:dyDescent="0.25">
      <c r="A13" s="51">
        <f t="shared" si="0"/>
        <v>7</v>
      </c>
      <c r="B13" s="52">
        <f>Total!A22</f>
        <v>45668</v>
      </c>
      <c r="C13" s="43" t="str">
        <f>VLOOKUP(B13,Total!$A$12:$J$43,3,0)</f>
        <v>Dr. Stefan SANDULACHE</v>
      </c>
      <c r="D13" s="53">
        <f t="shared" si="1"/>
        <v>24</v>
      </c>
      <c r="E13" s="43" t="str">
        <f>VLOOKUP(B13,Total!$A$12:$J$43,4,0)</f>
        <v>Conf.Univ.Dr.Grigorescu Cristina</v>
      </c>
      <c r="F13" s="53">
        <f t="shared" si="2"/>
        <v>24</v>
      </c>
      <c r="G13" s="43" t="str">
        <f>VLOOKUP(B13,Total!$A$12:$J$43,5,0)</f>
        <v>Dr. Pulbere Dorin</v>
      </c>
      <c r="H13" s="53">
        <f t="shared" si="3"/>
        <v>24</v>
      </c>
      <c r="I13" s="43" t="str">
        <f>VLOOKUP(B13,Total!$A$12:$J$43,6,0)</f>
        <v>Dr. Cristina VICOL</v>
      </c>
      <c r="J13" s="53">
        <f t="shared" si="4"/>
        <v>24</v>
      </c>
      <c r="K13" s="43" t="str">
        <f>VLOOKUP(B13,Total!$A$12:$J$43,7,0)</f>
        <v>Dr. Raluca TIRON</v>
      </c>
      <c r="L13" s="53">
        <f t="shared" si="5"/>
        <v>24</v>
      </c>
      <c r="M13" s="43" t="str">
        <f>VLOOKUP(B13,Total!$A$12:$J$43,8,0)</f>
        <v>Dr. Bojica Beatrice</v>
      </c>
      <c r="N13" s="53">
        <f t="shared" si="6"/>
        <v>24</v>
      </c>
      <c r="O13" s="43" t="str">
        <f>VLOOKUP(B13,Total!$A$12:$J$43,9,0)</f>
        <v>Dr. Nutu Ramona</v>
      </c>
      <c r="P13" s="53">
        <f t="shared" si="7"/>
        <v>24</v>
      </c>
      <c r="Q13" s="43" t="str">
        <f>VLOOKUP(B13,Total!$A$12:$J$43,10,0)</f>
        <v>Medic rez.Bocanescu Irineu</v>
      </c>
      <c r="R13" s="53">
        <f t="shared" si="8"/>
        <v>24</v>
      </c>
      <c r="S13" s="41"/>
      <c r="T13" s="41"/>
      <c r="U13" s="41"/>
      <c r="V13" s="41"/>
      <c r="W13" s="41"/>
      <c r="X13" s="41"/>
      <c r="Y13" s="41"/>
      <c r="Z13" s="41"/>
      <c r="AA13" s="41"/>
      <c r="AB13" s="54"/>
      <c r="AC13" s="55"/>
      <c r="AD13" s="54"/>
      <c r="AE13" s="55"/>
      <c r="AF13" s="54"/>
      <c r="AG13" s="55"/>
      <c r="AH13" s="54"/>
      <c r="AI13" s="55"/>
      <c r="AJ13" s="54"/>
      <c r="AK13" s="55"/>
      <c r="AL13" s="41" t="s">
        <v>148</v>
      </c>
      <c r="AM13" s="55">
        <f t="shared" si="14"/>
        <v>0</v>
      </c>
      <c r="AO13" s="55"/>
      <c r="AP13" s="41"/>
      <c r="AQ13" s="41"/>
      <c r="AR13" s="41"/>
      <c r="AS13" s="41"/>
      <c r="AT13" s="41" t="s">
        <v>148</v>
      </c>
    </row>
    <row r="14" spans="1:46" ht="15.75" x14ac:dyDescent="0.25">
      <c r="A14" s="51">
        <f t="shared" si="0"/>
        <v>1</v>
      </c>
      <c r="B14" s="52">
        <f>Total!A23</f>
        <v>45669</v>
      </c>
      <c r="C14" s="43" t="str">
        <f>VLOOKUP(B14,Total!$A$12:$J$43,3,0)</f>
        <v>Dr. Elena MITROFAN</v>
      </c>
      <c r="D14" s="53">
        <f t="shared" si="1"/>
        <v>24</v>
      </c>
      <c r="E14" s="43" t="str">
        <f>VLOOKUP(B14,Total!$A$12:$J$43,4,0)</f>
        <v>Asist.Univ.Dr.Lunguleac Tiberiu</v>
      </c>
      <c r="F14" s="53">
        <f t="shared" si="2"/>
        <v>24</v>
      </c>
      <c r="G14" s="43" t="str">
        <f>VLOOKUP(B14,Total!$A$12:$J$43,5,0)</f>
        <v>Dr. Moiseenco Ala</v>
      </c>
      <c r="H14" s="53">
        <f t="shared" si="3"/>
        <v>24</v>
      </c>
      <c r="I14" s="43" t="str">
        <f>VLOOKUP(B14,Total!$A$12:$J$43,6,0)</f>
        <v>Dr. Andrei STACESCU</v>
      </c>
      <c r="J14" s="53">
        <f t="shared" si="4"/>
        <v>24</v>
      </c>
      <c r="K14" s="43" t="str">
        <f>VLOOKUP(B14,Total!$A$12:$J$43,7,0)</f>
        <v>Dr. Ionela GROSU CREANGA</v>
      </c>
      <c r="L14" s="53">
        <f t="shared" si="5"/>
        <v>24</v>
      </c>
      <c r="M14" s="43" t="str">
        <f>VLOOKUP(B14,Total!$A$12:$J$43,8,0)</f>
        <v>Dr. Toma David</v>
      </c>
      <c r="N14" s="53">
        <f t="shared" si="6"/>
        <v>24</v>
      </c>
      <c r="O14" s="43" t="str">
        <f>VLOOKUP(B14,Total!$A$12:$J$43,9,0)</f>
        <v>Dr. Grapa Ioana</v>
      </c>
      <c r="P14" s="53">
        <f t="shared" si="7"/>
        <v>24</v>
      </c>
      <c r="Q14" s="43" t="str">
        <f>VLOOKUP(B14,Total!$A$12:$J$43,10,0)</f>
        <v>Medic rez.Iacobescu Radu</v>
      </c>
      <c r="R14" s="53">
        <f t="shared" si="8"/>
        <v>24</v>
      </c>
      <c r="S14" s="41"/>
      <c r="T14" s="41"/>
      <c r="U14" s="41"/>
      <c r="V14" s="41"/>
      <c r="W14" s="41"/>
      <c r="X14" s="41"/>
      <c r="Y14" s="41"/>
      <c r="Z14" s="41"/>
      <c r="AA14" s="41"/>
      <c r="AB14" s="54"/>
      <c r="AC14" s="55"/>
      <c r="AD14" s="54"/>
      <c r="AE14" s="55"/>
      <c r="AF14" s="54"/>
      <c r="AG14" s="55"/>
      <c r="AH14" s="54"/>
      <c r="AI14" s="55"/>
      <c r="AJ14" s="54"/>
      <c r="AK14" s="55"/>
      <c r="AL14" s="41" t="s">
        <v>149</v>
      </c>
      <c r="AM14" s="55">
        <f t="shared" si="14"/>
        <v>0</v>
      </c>
      <c r="AO14" s="55"/>
      <c r="AP14" s="41"/>
      <c r="AQ14" s="41"/>
      <c r="AR14" s="41"/>
      <c r="AS14" s="41"/>
      <c r="AT14" s="41" t="s">
        <v>149</v>
      </c>
    </row>
    <row r="15" spans="1:46" ht="15.75" x14ac:dyDescent="0.25">
      <c r="A15" s="51">
        <f t="shared" si="0"/>
        <v>2</v>
      </c>
      <c r="B15" s="52">
        <f>Total!A24</f>
        <v>45670</v>
      </c>
      <c r="C15" s="43" t="str">
        <f>VLOOKUP(B15,Total!$A$12:$J$43,3,0)</f>
        <v>Dr. Ramona MIRON</v>
      </c>
      <c r="D15" s="53">
        <f t="shared" si="1"/>
        <v>18</v>
      </c>
      <c r="E15" s="43" t="str">
        <f>VLOOKUP(B15,Total!$A$12:$J$43,4,0)</f>
        <v>Asist.Univ.Dr.Mitrofan Costica</v>
      </c>
      <c r="F15" s="53">
        <f t="shared" si="2"/>
        <v>18</v>
      </c>
      <c r="G15" s="43" t="str">
        <f>VLOOKUP(B15,Total!$A$12:$J$43,5,0)</f>
        <v>Dr. Miron Mihnea</v>
      </c>
      <c r="H15" s="53">
        <f t="shared" si="3"/>
        <v>18</v>
      </c>
      <c r="I15" s="43" t="str">
        <f>VLOOKUP(B15,Total!$A$12:$J$43,6,0)</f>
        <v>Dr. Tania ANTONEAC</v>
      </c>
      <c r="J15" s="53">
        <f t="shared" si="4"/>
        <v>18</v>
      </c>
      <c r="K15" s="43" t="str">
        <f>VLOOKUP(B15,Total!$A$12:$J$43,7,0)</f>
        <v>Dr. Viorica BORS</v>
      </c>
      <c r="L15" s="53">
        <f t="shared" si="5"/>
        <v>18</v>
      </c>
      <c r="M15" s="43" t="str">
        <f>VLOOKUP(B15,Total!$A$12:$J$43,8,0)</f>
        <v>Dr. Branza Marcela</v>
      </c>
      <c r="N15" s="53">
        <f t="shared" si="6"/>
        <v>18</v>
      </c>
      <c r="O15" s="43" t="str">
        <f>VLOOKUP(B15,Total!$A$12:$J$43,9,0)</f>
        <v>Dr. Damoc Daniela</v>
      </c>
      <c r="P15" s="53">
        <f t="shared" si="7"/>
        <v>18</v>
      </c>
      <c r="Q15" s="43" t="str">
        <f>VLOOKUP(B15,Total!$A$12:$J$43,10,0)</f>
        <v>Medic rez.Creciun Daniel</v>
      </c>
      <c r="R15" s="53">
        <f t="shared" si="8"/>
        <v>18</v>
      </c>
      <c r="S15" s="41"/>
      <c r="T15" s="41"/>
      <c r="U15" s="41"/>
      <c r="V15" s="41"/>
      <c r="W15" s="41"/>
      <c r="X15" s="41"/>
      <c r="Y15" s="41"/>
      <c r="Z15" s="41"/>
      <c r="AA15" s="41"/>
      <c r="AB15" s="54"/>
      <c r="AC15" s="55"/>
      <c r="AD15" s="54"/>
      <c r="AE15" s="55"/>
      <c r="AF15" s="54"/>
      <c r="AG15" s="55"/>
      <c r="AH15" s="54"/>
      <c r="AI15" s="55"/>
      <c r="AJ15" s="54"/>
      <c r="AK15" s="55"/>
      <c r="AL15" s="41" t="s">
        <v>150</v>
      </c>
      <c r="AM15" s="55">
        <f t="shared" si="14"/>
        <v>0</v>
      </c>
      <c r="AO15" s="55"/>
      <c r="AP15" s="41"/>
      <c r="AQ15" s="41"/>
      <c r="AR15" s="41"/>
      <c r="AS15" s="41"/>
      <c r="AT15" s="41" t="s">
        <v>150</v>
      </c>
    </row>
    <row r="16" spans="1:46" ht="15.75" x14ac:dyDescent="0.25">
      <c r="A16" s="51">
        <f t="shared" si="0"/>
        <v>3</v>
      </c>
      <c r="B16" s="52">
        <f>Total!A25</f>
        <v>45671</v>
      </c>
      <c r="C16" s="43" t="str">
        <f>VLOOKUP(B16,Total!$A$12:$J$43,3,0)</f>
        <v>14:00-23:00 Dr. Mihaela SANDU
23:00-08:00 Dr. Oana MIRON</v>
      </c>
      <c r="D16" s="53">
        <f t="shared" si="1"/>
        <v>18</v>
      </c>
      <c r="E16" s="43" t="str">
        <f>VLOOKUP(B16,Total!$A$12:$J$43,4,0)</f>
        <v>Asist.Univ.Dr.Salahoru Paul</v>
      </c>
      <c r="F16" s="53">
        <f t="shared" si="2"/>
        <v>18</v>
      </c>
      <c r="G16" s="43" t="str">
        <f>VLOOKUP(B16,Total!$A$12:$J$43,5,0)</f>
        <v>Dr. Bulei Alina</v>
      </c>
      <c r="H16" s="53">
        <f t="shared" si="3"/>
        <v>18</v>
      </c>
      <c r="I16" s="43" t="str">
        <f>VLOOKUP(B16,Total!$A$12:$J$43,6,0)</f>
        <v>Dr. Marioara CAZAN</v>
      </c>
      <c r="J16" s="53">
        <f t="shared" si="4"/>
        <v>18</v>
      </c>
      <c r="K16" s="43" t="str">
        <f>VLOOKUP(B16,Total!$A$12:$J$43,7,0)</f>
        <v>Dr. Larisa IORDACHESCU</v>
      </c>
      <c r="L16" s="53">
        <f t="shared" si="5"/>
        <v>18</v>
      </c>
      <c r="M16" s="43" t="str">
        <f>VLOOKUP(B16,Total!$A$12:$J$43,8,0)</f>
        <v>Dr. Rotaru Madalina</v>
      </c>
      <c r="N16" s="53">
        <f t="shared" si="6"/>
        <v>18</v>
      </c>
      <c r="O16" s="43" t="str">
        <f>VLOOKUP(B16,Total!$A$12:$J$43,9,0)</f>
        <v>Dr. Nastasa Silvia</v>
      </c>
      <c r="P16" s="53">
        <f t="shared" si="7"/>
        <v>18</v>
      </c>
      <c r="Q16" s="43" t="str">
        <f>VLOOKUP(B16,Total!$A$12:$J$43,10,0)</f>
        <v>Medic rez.Graur Alexandru</v>
      </c>
      <c r="R16" s="53">
        <f t="shared" si="8"/>
        <v>18</v>
      </c>
      <c r="S16" s="41"/>
      <c r="T16" s="41"/>
      <c r="U16" s="41"/>
      <c r="V16" s="41"/>
      <c r="W16" s="41"/>
      <c r="X16" s="41"/>
      <c r="Y16" s="41"/>
      <c r="Z16" s="41"/>
      <c r="AA16" s="41"/>
      <c r="AB16" s="54"/>
      <c r="AC16" s="55"/>
      <c r="AD16" s="54"/>
      <c r="AE16" s="55"/>
      <c r="AF16" s="54"/>
      <c r="AG16" s="55"/>
      <c r="AH16" s="54"/>
      <c r="AI16" s="55"/>
      <c r="AJ16" s="54"/>
      <c r="AK16" s="55"/>
      <c r="AL16" s="41" t="s">
        <v>151</v>
      </c>
      <c r="AM16" s="55">
        <f t="shared" si="14"/>
        <v>0</v>
      </c>
      <c r="AO16" s="55"/>
      <c r="AP16" s="41"/>
      <c r="AQ16" s="41"/>
      <c r="AR16" s="41"/>
      <c r="AS16" s="41"/>
      <c r="AT16" s="41" t="s">
        <v>151</v>
      </c>
    </row>
    <row r="17" spans="1:46" ht="15.75" x14ac:dyDescent="0.25">
      <c r="A17" s="51">
        <f t="shared" si="0"/>
        <v>4</v>
      </c>
      <c r="B17" s="52">
        <f>Total!A26</f>
        <v>45672</v>
      </c>
      <c r="C17" s="43" t="str">
        <f>VLOOKUP(B17,Total!$A$12:$J$43,3,0)</f>
        <v>Dr. Elena MITROFAN</v>
      </c>
      <c r="D17" s="53">
        <f t="shared" si="1"/>
        <v>18</v>
      </c>
      <c r="E17" s="43" t="str">
        <f>VLOOKUP(B17,Total!$A$12:$J$43,4,0)</f>
        <v>Conf.Univ.Dr.Grigorescu Cristina</v>
      </c>
      <c r="F17" s="53">
        <f t="shared" si="2"/>
        <v>18</v>
      </c>
      <c r="G17" s="43" t="str">
        <f>VLOOKUP(B17,Total!$A$12:$J$43,5,0)</f>
        <v>Dr. Badescu Simona</v>
      </c>
      <c r="H17" s="53">
        <f t="shared" si="3"/>
        <v>18</v>
      </c>
      <c r="I17" s="43" t="str">
        <f>VLOOKUP(B17,Total!$A$12:$J$43,6,0)</f>
        <v>Dr. Ionela GROSU CREANGA</v>
      </c>
      <c r="J17" s="53">
        <f t="shared" si="4"/>
        <v>18</v>
      </c>
      <c r="K17" s="43" t="str">
        <f>VLOOKUP(B17,Total!$A$12:$J$43,7,0)</f>
        <v>Dr. Lucian ENACHE</v>
      </c>
      <c r="L17" s="53">
        <f t="shared" si="5"/>
        <v>18</v>
      </c>
      <c r="M17" s="43" t="str">
        <f>VLOOKUP(B17,Total!$A$12:$J$43,8,0)</f>
        <v>Dr. Ostriceanu Alexandru</v>
      </c>
      <c r="N17" s="53">
        <f t="shared" si="6"/>
        <v>18</v>
      </c>
      <c r="O17" s="43" t="str">
        <f>VLOOKUP(B17,Total!$A$12:$J$43,9,0)</f>
        <v>Dr. Tomozei Iulia</v>
      </c>
      <c r="P17" s="53">
        <f t="shared" si="7"/>
        <v>18</v>
      </c>
      <c r="Q17" s="43" t="str">
        <f>VLOOKUP(B17,Total!$A$12:$J$43,10,0)</f>
        <v>Medic rez.Hanganu Nicolae</v>
      </c>
      <c r="R17" s="53">
        <f t="shared" si="8"/>
        <v>18</v>
      </c>
      <c r="S17" s="41"/>
      <c r="T17" s="41"/>
      <c r="U17" s="41"/>
      <c r="V17" s="41"/>
      <c r="W17" s="41"/>
      <c r="X17" s="41"/>
      <c r="Y17" s="41"/>
      <c r="Z17" s="41"/>
      <c r="AA17" s="41"/>
      <c r="AB17" s="54"/>
      <c r="AC17" s="55"/>
      <c r="AD17" s="54"/>
      <c r="AE17" s="55"/>
      <c r="AF17" s="54"/>
      <c r="AG17" s="55"/>
      <c r="AH17" s="54"/>
      <c r="AI17" s="55"/>
      <c r="AJ17" s="54"/>
      <c r="AK17" s="55"/>
      <c r="AL17" s="41" t="s">
        <v>152</v>
      </c>
      <c r="AM17" s="55">
        <f t="shared" si="14"/>
        <v>0</v>
      </c>
      <c r="AO17" s="55"/>
      <c r="AP17" s="41"/>
      <c r="AQ17" s="41"/>
      <c r="AR17" s="41"/>
      <c r="AS17" s="41"/>
      <c r="AT17" s="41" t="s">
        <v>152</v>
      </c>
    </row>
    <row r="18" spans="1:46" ht="15.75" x14ac:dyDescent="0.25">
      <c r="A18" s="51">
        <f t="shared" si="0"/>
        <v>5</v>
      </c>
      <c r="B18" s="52">
        <f>Total!A27</f>
        <v>45673</v>
      </c>
      <c r="C18" s="43" t="str">
        <f>VLOOKUP(B18,Total!$A$12:$J$43,3,0)</f>
        <v>14:00-23:00 Dr. Andreea ZABARA
23:00-08:00 Dr.Larisa IORDACHESCU</v>
      </c>
      <c r="D18" s="53">
        <f t="shared" si="1"/>
        <v>18</v>
      </c>
      <c r="E18" s="43" t="str">
        <f>VLOOKUP(B18,Total!$A$12:$J$43,4,0)</f>
        <v>Dr.Farmatu Lucian</v>
      </c>
      <c r="F18" s="53">
        <f t="shared" si="2"/>
        <v>18</v>
      </c>
      <c r="G18" s="43" t="str">
        <f>VLOOKUP(B18,Total!$A$12:$J$43,5,0)</f>
        <v>Dr. Iosep Gabriel-Florin</v>
      </c>
      <c r="H18" s="53">
        <f t="shared" si="3"/>
        <v>18</v>
      </c>
      <c r="I18" s="43" t="str">
        <f>VLOOKUP(B18,Total!$A$12:$J$43,6,0)</f>
        <v>Dr. Cristina VICOL</v>
      </c>
      <c r="J18" s="53">
        <f t="shared" si="4"/>
        <v>18</v>
      </c>
      <c r="K18" s="43" t="str">
        <f>VLOOKUP(B18,Total!$A$12:$J$43,7,0)</f>
        <v>Dr. Tania ANTONEAC</v>
      </c>
      <c r="L18" s="53">
        <f t="shared" si="5"/>
        <v>18</v>
      </c>
      <c r="M18" s="43" t="str">
        <f>VLOOKUP(B18,Total!$A$12:$J$43,8,0)</f>
        <v>Dr. Cocervan Ionela</v>
      </c>
      <c r="N18" s="53">
        <f t="shared" si="6"/>
        <v>18</v>
      </c>
      <c r="O18" s="43" t="str">
        <f>VLOOKUP(B18,Total!$A$12:$J$43,9,0)</f>
        <v>Dr. Cudalbeanu Marlena</v>
      </c>
      <c r="P18" s="53">
        <f t="shared" si="7"/>
        <v>18</v>
      </c>
      <c r="Q18" s="43" t="str">
        <f>VLOOKUP(B18,Total!$A$12:$J$43,10,0)</f>
        <v>Medic rez.Iacobescu Radu</v>
      </c>
      <c r="R18" s="53">
        <f t="shared" si="8"/>
        <v>18</v>
      </c>
      <c r="S18" s="41"/>
      <c r="T18" s="41"/>
      <c r="U18" s="41"/>
      <c r="V18" s="41"/>
      <c r="W18" s="41"/>
      <c r="X18" s="41"/>
      <c r="Y18" s="41"/>
      <c r="Z18" s="41"/>
      <c r="AA18" s="41"/>
      <c r="AB18" s="54"/>
      <c r="AC18" s="55"/>
      <c r="AD18" s="54"/>
      <c r="AE18" s="55"/>
      <c r="AF18" s="54"/>
      <c r="AG18" s="55"/>
      <c r="AH18" s="54"/>
      <c r="AI18" s="55"/>
      <c r="AJ18" s="54"/>
      <c r="AK18" s="55"/>
      <c r="AL18" s="41" t="s">
        <v>153</v>
      </c>
      <c r="AM18" s="55">
        <f t="shared" si="14"/>
        <v>0</v>
      </c>
      <c r="AO18" s="55"/>
      <c r="AP18" s="41"/>
      <c r="AQ18" s="41"/>
      <c r="AR18" s="41"/>
      <c r="AS18" s="41"/>
      <c r="AT18" s="41" t="s">
        <v>153</v>
      </c>
    </row>
    <row r="19" spans="1:46" ht="15.75" x14ac:dyDescent="0.25">
      <c r="A19" s="51">
        <f t="shared" si="0"/>
        <v>6</v>
      </c>
      <c r="B19" s="52">
        <f>Total!A28</f>
        <v>45674</v>
      </c>
      <c r="C19" s="43" t="str">
        <f>VLOOKUP(B19,Total!$A$12:$J$43,3,0)</f>
        <v>Dr. Mihaela SANDU</v>
      </c>
      <c r="D19" s="53">
        <f t="shared" si="1"/>
        <v>18</v>
      </c>
      <c r="E19" s="43" t="str">
        <f>VLOOKUP(B19,Total!$A$12:$J$43,4,0)</f>
        <v>Dr.Barzu Dragos</v>
      </c>
      <c r="F19" s="53">
        <f t="shared" si="2"/>
        <v>18</v>
      </c>
      <c r="G19" s="43" t="str">
        <f>VLOOKUP(B19,Total!$A$12:$J$43,5,0)</f>
        <v>Dr. Pulbere Dorin</v>
      </c>
      <c r="H19" s="53">
        <f t="shared" si="3"/>
        <v>18</v>
      </c>
      <c r="I19" s="43" t="str">
        <f>VLOOKUP(B19,Total!$A$12:$J$43,6,0)</f>
        <v>Dr. Ancuta PANFIL</v>
      </c>
      <c r="J19" s="53">
        <f t="shared" si="4"/>
        <v>18</v>
      </c>
      <c r="K19" s="43" t="str">
        <f>VLOOKUP(B19,Total!$A$12:$J$43,7,0)</f>
        <v>Dr. Ramona MIRON</v>
      </c>
      <c r="L19" s="53">
        <f t="shared" si="5"/>
        <v>18</v>
      </c>
      <c r="M19" s="43" t="str">
        <f>VLOOKUP(B19,Total!$A$12:$J$43,8,0)</f>
        <v>Dr. Hucai Eduard</v>
      </c>
      <c r="N19" s="53">
        <f t="shared" si="6"/>
        <v>18</v>
      </c>
      <c r="O19" s="43" t="str">
        <f>VLOOKUP(B19,Total!$A$12:$J$43,9,0)</f>
        <v>Dr. Repciuc Alexandra</v>
      </c>
      <c r="P19" s="53">
        <f t="shared" si="7"/>
        <v>18</v>
      </c>
      <c r="Q19" s="43" t="str">
        <f>VLOOKUP(B19,Total!$A$12:$J$43,10,0)</f>
        <v>Medic rez.Rusu Cristian</v>
      </c>
      <c r="R19" s="53">
        <f t="shared" si="8"/>
        <v>18</v>
      </c>
      <c r="S19" s="41"/>
      <c r="T19" s="41"/>
      <c r="U19" s="41"/>
      <c r="V19" s="41"/>
      <c r="W19" s="41"/>
      <c r="X19" s="41"/>
      <c r="Y19" s="41"/>
      <c r="Z19" s="41"/>
      <c r="AA19" s="41"/>
      <c r="AB19" s="54"/>
      <c r="AC19" s="55"/>
      <c r="AD19" s="54"/>
      <c r="AE19" s="55"/>
      <c r="AF19" s="54"/>
      <c r="AG19" s="55"/>
      <c r="AH19" s="54"/>
      <c r="AI19" s="55"/>
      <c r="AJ19" s="54"/>
      <c r="AK19" s="55"/>
      <c r="AL19" s="41" t="s">
        <v>154</v>
      </c>
      <c r="AM19" s="55">
        <f t="shared" si="14"/>
        <v>0</v>
      </c>
      <c r="AO19" s="55"/>
      <c r="AP19" s="41"/>
      <c r="AQ19" s="41"/>
      <c r="AR19" s="41"/>
      <c r="AS19" s="41"/>
      <c r="AT19" s="41" t="s">
        <v>154</v>
      </c>
    </row>
    <row r="20" spans="1:46" ht="15.75" x14ac:dyDescent="0.25">
      <c r="A20" s="51">
        <f t="shared" si="0"/>
        <v>7</v>
      </c>
      <c r="B20" s="52">
        <f>Total!A29</f>
        <v>45675</v>
      </c>
      <c r="C20" s="43" t="str">
        <f>VLOOKUP(B20,Total!$A$12:$J$43,3,0)</f>
        <v>Dr. Oana MIRON</v>
      </c>
      <c r="D20" s="53">
        <f t="shared" si="1"/>
        <v>24</v>
      </c>
      <c r="E20" s="43" t="str">
        <f>VLOOKUP(B20,Total!$A$12:$J$43,4,0)</f>
        <v>Asist.Univ.Dr.Mitrofan Costica</v>
      </c>
      <c r="F20" s="53">
        <f t="shared" si="2"/>
        <v>24</v>
      </c>
      <c r="G20" s="43" t="str">
        <f>VLOOKUP(B20,Total!$A$12:$J$43,5,0)</f>
        <v>Dr. Iosep Gabriel-Florin</v>
      </c>
      <c r="H20" s="53">
        <f t="shared" si="3"/>
        <v>24</v>
      </c>
      <c r="I20" s="43" t="str">
        <f>VLOOKUP(B20,Total!$A$12:$J$43,6,0)</f>
        <v>Dr. Marioara CAZAN</v>
      </c>
      <c r="J20" s="53">
        <f t="shared" si="4"/>
        <v>24</v>
      </c>
      <c r="K20" s="43" t="str">
        <f>VLOOKUP(B20,Total!$A$12:$J$43,7,0)</f>
        <v>Dr. Raluca VASILUTA</v>
      </c>
      <c r="L20" s="53">
        <f t="shared" si="5"/>
        <v>24</v>
      </c>
      <c r="M20" s="43" t="str">
        <f>VLOOKUP(B20,Total!$A$12:$J$43,8,0)</f>
        <v>Dr. Buruiana Catalina</v>
      </c>
      <c r="N20" s="53">
        <f t="shared" si="6"/>
        <v>24</v>
      </c>
      <c r="O20" s="43" t="str">
        <f>VLOOKUP(B20,Total!$A$12:$J$43,9,0)</f>
        <v>Dr. Afloarei Carina</v>
      </c>
      <c r="P20" s="53">
        <f t="shared" si="7"/>
        <v>24</v>
      </c>
      <c r="Q20" s="43" t="str">
        <f>VLOOKUP(B20,Total!$A$12:$J$43,10,0)</f>
        <v>Medic rez.Smolenschi-Palanciuc Snejana</v>
      </c>
      <c r="R20" s="53">
        <f t="shared" si="8"/>
        <v>24</v>
      </c>
      <c r="S20" s="41"/>
      <c r="T20" s="41"/>
      <c r="U20" s="41"/>
      <c r="V20" s="41"/>
      <c r="W20" s="41"/>
      <c r="X20" s="41"/>
      <c r="Y20" s="41"/>
      <c r="Z20" s="41"/>
      <c r="AA20" s="41"/>
      <c r="AB20" s="54"/>
      <c r="AC20" s="55"/>
      <c r="AD20" s="54"/>
      <c r="AE20" s="55"/>
      <c r="AF20" s="54"/>
      <c r="AG20" s="55"/>
      <c r="AH20" s="54"/>
      <c r="AI20" s="55"/>
      <c r="AJ20" s="54"/>
      <c r="AK20" s="55"/>
      <c r="AL20" s="41" t="s">
        <v>29</v>
      </c>
      <c r="AM20" s="55">
        <f t="shared" si="14"/>
        <v>0</v>
      </c>
      <c r="AO20" s="55"/>
      <c r="AP20" s="41"/>
      <c r="AQ20" s="41"/>
      <c r="AR20" s="41"/>
      <c r="AS20" s="41"/>
      <c r="AT20" s="41" t="s">
        <v>29</v>
      </c>
    </row>
    <row r="21" spans="1:46" ht="15.75" customHeight="1" x14ac:dyDescent="0.25">
      <c r="A21" s="51">
        <f t="shared" si="0"/>
        <v>1</v>
      </c>
      <c r="B21" s="52">
        <f>Total!A30</f>
        <v>45676</v>
      </c>
      <c r="C21" s="43" t="str">
        <f>VLOOKUP(B21,Total!$A$12:$J$43,3,0)</f>
        <v>Dr. Elena MITROFAN</v>
      </c>
      <c r="D21" s="53">
        <f t="shared" si="1"/>
        <v>24</v>
      </c>
      <c r="E21" s="43" t="str">
        <f>VLOOKUP(B21,Total!$A$12:$J$43,4,0)</f>
        <v>Asist.Univ.Dr.Salahoru Paul</v>
      </c>
      <c r="F21" s="53">
        <f t="shared" si="2"/>
        <v>24</v>
      </c>
      <c r="G21" s="43" t="str">
        <f>VLOOKUP(B21,Total!$A$12:$J$43,5,0)</f>
        <v>Dr. Pulbere Dorin</v>
      </c>
      <c r="H21" s="53">
        <f t="shared" si="3"/>
        <v>24</v>
      </c>
      <c r="I21" s="43" t="str">
        <f>VLOOKUP(B21,Total!$A$12:$J$43,6,0)</f>
        <v>Dr. Cristian BULGARIU</v>
      </c>
      <c r="J21" s="53">
        <f t="shared" si="4"/>
        <v>24</v>
      </c>
      <c r="K21" s="43" t="str">
        <f>VLOOKUP(B21,Total!$A$12:$J$43,7,0)</f>
        <v>Dr. Viorica BORS</v>
      </c>
      <c r="L21" s="53">
        <f t="shared" si="5"/>
        <v>24</v>
      </c>
      <c r="M21" s="43" t="str">
        <f>VLOOKUP(B21,Total!$A$12:$J$43,8,0)</f>
        <v>Dr. Neata Imparatu Mihaela</v>
      </c>
      <c r="N21" s="53">
        <f t="shared" si="6"/>
        <v>24</v>
      </c>
      <c r="O21" s="43" t="str">
        <f>VLOOKUP(B21,Total!$A$12:$J$43,9,0)</f>
        <v>Dr. Mustata Petronela</v>
      </c>
      <c r="P21" s="53">
        <f t="shared" si="7"/>
        <v>24</v>
      </c>
      <c r="Q21" s="43" t="str">
        <f>VLOOKUP(B21,Total!$A$12:$J$43,10,0)</f>
        <v>Medic rez.Stirbu Andrei</v>
      </c>
      <c r="R21" s="53">
        <f t="shared" si="8"/>
        <v>24</v>
      </c>
      <c r="S21" s="41"/>
      <c r="T21" s="41"/>
      <c r="U21" s="41"/>
      <c r="V21" s="41"/>
      <c r="W21" s="41"/>
      <c r="X21" s="41"/>
      <c r="Y21" s="41"/>
      <c r="Z21" s="41"/>
      <c r="AA21" s="41"/>
      <c r="AB21" s="54"/>
      <c r="AC21" s="55"/>
      <c r="AD21" s="54"/>
      <c r="AE21" s="55"/>
      <c r="AF21" s="54"/>
      <c r="AG21" s="55"/>
      <c r="AH21" s="54"/>
      <c r="AI21" s="55"/>
      <c r="AJ21" s="54"/>
      <c r="AK21" s="55"/>
      <c r="AL21" s="41" t="s">
        <v>155</v>
      </c>
      <c r="AM21" s="55">
        <f t="shared" ref="AM21:AM38" si="17">SUMIF($O$3:$O$35,AL21,$P$3:P35)</f>
        <v>0</v>
      </c>
      <c r="AO21" s="55"/>
      <c r="AP21" s="41"/>
      <c r="AQ21" s="41"/>
      <c r="AR21" s="41"/>
      <c r="AS21" s="41"/>
      <c r="AT21" s="41" t="s">
        <v>155</v>
      </c>
    </row>
    <row r="22" spans="1:46" ht="15.75" customHeight="1" x14ac:dyDescent="0.25">
      <c r="A22" s="51">
        <f t="shared" si="0"/>
        <v>2</v>
      </c>
      <c r="B22" s="52">
        <f>Total!A31</f>
        <v>45677</v>
      </c>
      <c r="C22" s="43" t="str">
        <f>VLOOKUP(B22,Total!$A$12:$J$43,3,0)</f>
        <v>Dr. Raluca VASILUTA</v>
      </c>
      <c r="D22" s="53">
        <f t="shared" si="1"/>
        <v>18</v>
      </c>
      <c r="E22" s="43" t="str">
        <f>VLOOKUP(B22,Total!$A$12:$J$43,4,0)</f>
        <v>Asist.Univ.Dr.Lunguleac Tiberiu</v>
      </c>
      <c r="F22" s="53">
        <f t="shared" si="2"/>
        <v>18</v>
      </c>
      <c r="G22" s="43" t="str">
        <f>VLOOKUP(B22,Total!$A$12:$J$43,5,0)</f>
        <v>Dr. Moiseenco Ala</v>
      </c>
      <c r="H22" s="53">
        <f t="shared" si="3"/>
        <v>18</v>
      </c>
      <c r="I22" s="43" t="str">
        <f>VLOOKUP(B22,Total!$A$12:$J$43,6,0)</f>
        <v>Dr. Ionela GROSU CREANGA</v>
      </c>
      <c r="J22" s="53">
        <f t="shared" si="4"/>
        <v>18</v>
      </c>
      <c r="K22" s="43" t="str">
        <f>VLOOKUP(B22,Total!$A$12:$J$43,7,0)</f>
        <v>Dr. Alexandru OSTRICEANU</v>
      </c>
      <c r="L22" s="53">
        <f t="shared" si="5"/>
        <v>18</v>
      </c>
      <c r="M22" s="43" t="str">
        <f>VLOOKUP(B22,Total!$A$12:$J$43,8,0)</f>
        <v>Dr. Adina Arsene</v>
      </c>
      <c r="N22" s="53">
        <f t="shared" si="6"/>
        <v>18</v>
      </c>
      <c r="O22" s="43" t="str">
        <f>VLOOKUP(B22,Total!$A$12:$J$43,9,0)</f>
        <v>Dr. Filip Edward</v>
      </c>
      <c r="P22" s="53">
        <f t="shared" si="7"/>
        <v>18</v>
      </c>
      <c r="Q22" s="43" t="str">
        <f>VLOOKUP(B22,Total!$A$12:$J$43,10,0)</f>
        <v>Medic.rez.Toader Mirela</v>
      </c>
      <c r="R22" s="53">
        <f t="shared" si="8"/>
        <v>18</v>
      </c>
      <c r="S22" s="41"/>
      <c r="T22" s="41"/>
      <c r="U22" s="41"/>
      <c r="V22" s="41"/>
      <c r="W22" s="41"/>
      <c r="X22" s="41"/>
      <c r="Y22" s="41"/>
      <c r="Z22" s="41"/>
      <c r="AA22" s="41"/>
      <c r="AB22" s="54"/>
      <c r="AC22" s="55"/>
      <c r="AD22" s="54"/>
      <c r="AE22" s="55"/>
      <c r="AF22" s="54"/>
      <c r="AG22" s="55"/>
      <c r="AH22" s="54"/>
      <c r="AI22" s="55"/>
      <c r="AJ22" s="54"/>
      <c r="AK22" s="55"/>
      <c r="AL22" t="s">
        <v>156</v>
      </c>
      <c r="AM22" s="55">
        <f t="shared" si="17"/>
        <v>0</v>
      </c>
      <c r="AO22" s="55"/>
      <c r="AP22" s="41"/>
      <c r="AQ22" s="41"/>
      <c r="AR22" s="41"/>
      <c r="AS22" s="41"/>
      <c r="AT22" t="s">
        <v>156</v>
      </c>
    </row>
    <row r="23" spans="1:46" ht="15.75" customHeight="1" x14ac:dyDescent="0.25">
      <c r="A23" s="51">
        <f t="shared" si="0"/>
        <v>3</v>
      </c>
      <c r="B23" s="52">
        <f>Total!A32</f>
        <v>45678</v>
      </c>
      <c r="C23" s="43" t="str">
        <f>VLOOKUP(B23,Total!$A$12:$J$43,3,0)</f>
        <v>Dr. Elena MITROFAN</v>
      </c>
      <c r="D23" s="53">
        <f t="shared" si="1"/>
        <v>18</v>
      </c>
      <c r="E23" s="43" t="str">
        <f>VLOOKUP(B23,Total!$A$12:$J$43,4,0)</f>
        <v>Asist.Univ.Dr.Mitrofan Costica</v>
      </c>
      <c r="F23" s="53">
        <f t="shared" si="2"/>
        <v>18</v>
      </c>
      <c r="G23" s="43" t="str">
        <f>VLOOKUP(B23,Total!$A$12:$J$43,5,0)</f>
        <v>Dr. Bulei Alina</v>
      </c>
      <c r="H23" s="53">
        <f t="shared" si="3"/>
        <v>18</v>
      </c>
      <c r="I23" s="43" t="str">
        <f>VLOOKUP(B23,Total!$A$12:$J$43,6,0)</f>
        <v>Dr. Andrei STACESCU</v>
      </c>
      <c r="J23" s="53">
        <f t="shared" si="4"/>
        <v>18</v>
      </c>
      <c r="K23" s="43" t="str">
        <f>VLOOKUP(B23,Total!$A$12:$J$43,7,0)</f>
        <v>Dr. Magda HOESCU</v>
      </c>
      <c r="L23" s="53">
        <f t="shared" si="5"/>
        <v>18</v>
      </c>
      <c r="M23" s="43" t="str">
        <f>VLOOKUP(B23,Total!$A$12:$J$43,8,0)</f>
        <v>Dr. Calin Bogdan</v>
      </c>
      <c r="N23" s="53">
        <f t="shared" si="6"/>
        <v>18</v>
      </c>
      <c r="O23" s="43" t="str">
        <f>VLOOKUP(B23,Total!$A$12:$J$43,9,0)</f>
        <v>Dr. Cocervan Ionela</v>
      </c>
      <c r="P23" s="53">
        <f t="shared" si="7"/>
        <v>18</v>
      </c>
      <c r="Q23" s="43" t="str">
        <f>VLOOKUP(B23,Total!$A$12:$J$43,10,0)</f>
        <v>Medic rez.Bocanescu Irineu</v>
      </c>
      <c r="R23" s="53">
        <f t="shared" si="8"/>
        <v>18</v>
      </c>
      <c r="S23" s="41"/>
      <c r="T23" s="41"/>
      <c r="U23" s="41"/>
      <c r="V23" s="41"/>
      <c r="W23" s="41"/>
      <c r="X23" s="41"/>
      <c r="Y23" s="41"/>
      <c r="Z23" s="41"/>
      <c r="AA23" s="41"/>
      <c r="AB23" s="54"/>
      <c r="AC23" s="55"/>
      <c r="AD23" s="54"/>
      <c r="AE23" s="55"/>
      <c r="AF23" s="54"/>
      <c r="AG23" s="55"/>
      <c r="AH23" s="54"/>
      <c r="AI23" s="55"/>
      <c r="AJ23" s="54"/>
      <c r="AK23" s="55"/>
      <c r="AL23" t="s">
        <v>157</v>
      </c>
      <c r="AM23" s="55">
        <f t="shared" si="17"/>
        <v>0</v>
      </c>
      <c r="AO23" s="55"/>
      <c r="AP23" s="41"/>
      <c r="AQ23" s="41"/>
      <c r="AR23" s="41"/>
      <c r="AS23" s="41"/>
      <c r="AT23" t="s">
        <v>157</v>
      </c>
    </row>
    <row r="24" spans="1:46" ht="15.75" customHeight="1" x14ac:dyDescent="0.25">
      <c r="A24" s="51">
        <f t="shared" si="0"/>
        <v>4</v>
      </c>
      <c r="B24" s="52">
        <f>Total!A33</f>
        <v>45679</v>
      </c>
      <c r="C24" s="43" t="str">
        <f>VLOOKUP(B24,Total!$A$12:$J$43,3,0)</f>
        <v>14:00-23:00 Dr. Marioara CAZAN
23:00-08:00 Dr. Oana MIRON</v>
      </c>
      <c r="D24" s="53">
        <f t="shared" si="1"/>
        <v>18</v>
      </c>
      <c r="E24" s="43" t="str">
        <f>VLOOKUP(B24,Total!$A$12:$J$43,4,0)</f>
        <v>Dr.Lovin Ciprian</v>
      </c>
      <c r="F24" s="53">
        <f t="shared" si="2"/>
        <v>18</v>
      </c>
      <c r="G24" s="43" t="str">
        <f>VLOOKUP(B24,Total!$A$12:$J$43,5,0)</f>
        <v>Dr. Badescu Simona</v>
      </c>
      <c r="H24" s="53">
        <f t="shared" si="3"/>
        <v>18</v>
      </c>
      <c r="I24" s="43" t="str">
        <f>VLOOKUP(B24,Total!$A$12:$J$43,6,0)</f>
        <v>Dr. Ruxandra STIRBU</v>
      </c>
      <c r="J24" s="53">
        <f t="shared" si="4"/>
        <v>18</v>
      </c>
      <c r="K24" s="43" t="str">
        <f>VLOOKUP(B24,Total!$A$12:$J$43,7,0)</f>
        <v>Dr. Stefan SANDULACHE</v>
      </c>
      <c r="L24" s="53">
        <f t="shared" si="5"/>
        <v>18</v>
      </c>
      <c r="M24" s="43" t="str">
        <f>VLOOKUP(B24,Total!$A$12:$J$43,8,0)</f>
        <v>Dr. Biliuta Gentiana</v>
      </c>
      <c r="N24" s="53">
        <f t="shared" si="6"/>
        <v>18</v>
      </c>
      <c r="O24" s="43" t="str">
        <f>VLOOKUP(B24,Total!$A$12:$J$43,9,0)</f>
        <v>Dr. Tomozei Iulia</v>
      </c>
      <c r="P24" s="53">
        <f t="shared" si="7"/>
        <v>18</v>
      </c>
      <c r="Q24" s="43" t="str">
        <f>VLOOKUP(B24,Total!$A$12:$J$43,10,0)</f>
        <v>Medic rez.Costan Andrei</v>
      </c>
      <c r="R24" s="53">
        <f t="shared" si="8"/>
        <v>18</v>
      </c>
      <c r="S24" s="41"/>
      <c r="T24" s="41"/>
      <c r="U24" s="41"/>
      <c r="V24" s="41"/>
      <c r="W24" s="41"/>
      <c r="X24" s="41"/>
      <c r="Y24" s="41"/>
      <c r="Z24" s="41"/>
      <c r="AA24" s="41"/>
      <c r="AB24" s="54"/>
      <c r="AC24" s="55"/>
      <c r="AD24" s="54"/>
      <c r="AE24" s="55"/>
      <c r="AF24" s="54"/>
      <c r="AG24" s="55"/>
      <c r="AH24" s="54"/>
      <c r="AI24" s="55"/>
      <c r="AJ24" s="54"/>
      <c r="AK24" s="55"/>
      <c r="AL24" t="s">
        <v>158</v>
      </c>
      <c r="AM24" s="55">
        <f t="shared" si="17"/>
        <v>0</v>
      </c>
      <c r="AO24" s="55"/>
      <c r="AP24" s="41"/>
      <c r="AQ24" s="41"/>
      <c r="AR24" s="41"/>
      <c r="AS24" s="41"/>
      <c r="AT24" t="s">
        <v>158</v>
      </c>
    </row>
    <row r="25" spans="1:46" ht="15.75" customHeight="1" x14ac:dyDescent="0.25">
      <c r="A25" s="51">
        <f t="shared" si="0"/>
        <v>5</v>
      </c>
      <c r="B25" s="52">
        <f>Total!A34</f>
        <v>45680</v>
      </c>
      <c r="C25" s="43" t="str">
        <f>VLOOKUP(B25,Total!$A$12:$J$43,3,0)</f>
        <v>Dr. Andreea ZABARA</v>
      </c>
      <c r="D25" s="53">
        <f t="shared" si="1"/>
        <v>18</v>
      </c>
      <c r="E25" s="43" t="str">
        <f>VLOOKUP(B25,Total!$A$12:$J$43,4,0)</f>
        <v>Conf.Univ.Dr.Grigorescu Cristina</v>
      </c>
      <c r="F25" s="53">
        <f t="shared" si="2"/>
        <v>18</v>
      </c>
      <c r="G25" s="43" t="str">
        <f>VLOOKUP(B25,Total!$A$12:$J$43,5,0)</f>
        <v>Dr. Andrioaie Narcis</v>
      </c>
      <c r="H25" s="53">
        <f t="shared" si="3"/>
        <v>18</v>
      </c>
      <c r="I25" s="43" t="str">
        <f>VLOOKUP(B25,Total!$A$12:$J$43,6,0)</f>
        <v>Dr. Tania ANTONEAC</v>
      </c>
      <c r="J25" s="53">
        <f t="shared" si="4"/>
        <v>18</v>
      </c>
      <c r="K25" s="43" t="str">
        <f>VLOOKUP(B25,Total!$A$12:$J$43,7,0)</f>
        <v>Dr. Lucian ENACHE</v>
      </c>
      <c r="L25" s="53">
        <f t="shared" si="5"/>
        <v>18</v>
      </c>
      <c r="M25" s="43" t="str">
        <f>VLOOKUP(B25,Total!$A$12:$J$43,8,0)</f>
        <v>Dr. Panfil Ancuta</v>
      </c>
      <c r="N25" s="53">
        <f t="shared" si="6"/>
        <v>18</v>
      </c>
      <c r="O25" s="43" t="str">
        <f>VLOOKUP(B25,Total!$A$12:$J$43,9,0)</f>
        <v>Dr. Stafie Evelina</v>
      </c>
      <c r="P25" s="53">
        <f t="shared" si="7"/>
        <v>18</v>
      </c>
      <c r="Q25" s="43" t="str">
        <f>VLOOKUP(B25,Total!$A$12:$J$43,10,0)</f>
        <v>Medic rez.Creciun Daniel</v>
      </c>
      <c r="R25" s="53">
        <f t="shared" si="8"/>
        <v>18</v>
      </c>
      <c r="S25" s="41"/>
      <c r="T25" s="41"/>
      <c r="U25" s="41"/>
      <c r="V25" s="41"/>
      <c r="W25" s="41"/>
      <c r="X25" s="41"/>
      <c r="Y25" s="41"/>
      <c r="Z25" s="41"/>
      <c r="AA25" s="41"/>
      <c r="AB25" s="54"/>
      <c r="AC25" s="55"/>
      <c r="AD25" s="54"/>
      <c r="AE25" s="55"/>
      <c r="AF25" s="54"/>
      <c r="AG25" s="55"/>
      <c r="AH25" s="54"/>
      <c r="AI25" s="55"/>
      <c r="AJ25" s="54"/>
      <c r="AK25" s="55"/>
      <c r="AL25" t="s">
        <v>159</v>
      </c>
      <c r="AM25" s="55">
        <f t="shared" si="17"/>
        <v>0</v>
      </c>
      <c r="AO25" s="55"/>
      <c r="AP25" s="41"/>
      <c r="AQ25" s="41"/>
      <c r="AR25" s="41"/>
      <c r="AS25" s="41"/>
      <c r="AT25" t="s">
        <v>159</v>
      </c>
    </row>
    <row r="26" spans="1:46" ht="15.75" customHeight="1" x14ac:dyDescent="0.25">
      <c r="A26" s="51">
        <f t="shared" si="0"/>
        <v>6</v>
      </c>
      <c r="B26" s="52">
        <f>Total!A35</f>
        <v>45681</v>
      </c>
      <c r="C26" s="43" t="str">
        <f>VLOOKUP(B26,Total!$A$12:$J$43,3,0)</f>
        <v>Dr. Stefan SANDULACHE</v>
      </c>
      <c r="D26" s="53">
        <f t="shared" si="1"/>
        <v>18</v>
      </c>
      <c r="E26" s="43" t="str">
        <f>VLOOKUP(B26,Total!$A$12:$J$43,4,0)</f>
        <v>Dr.Barzu Dragos</v>
      </c>
      <c r="F26" s="53">
        <f t="shared" si="2"/>
        <v>18</v>
      </c>
      <c r="G26" s="43" t="str">
        <f>VLOOKUP(B26,Total!$A$12:$J$43,5,0)</f>
        <v>Dr. Miron Mihnea</v>
      </c>
      <c r="H26" s="53">
        <f t="shared" si="3"/>
        <v>18</v>
      </c>
      <c r="I26" s="43" t="str">
        <f>VLOOKUP(B26,Total!$A$12:$J$43,6,0)</f>
        <v>Dr. Constantin SALAHORU</v>
      </c>
      <c r="J26" s="53">
        <f t="shared" si="4"/>
        <v>18</v>
      </c>
      <c r="K26" s="43" t="str">
        <f>VLOOKUP(B26,Total!$A$12:$J$43,7,0)</f>
        <v>Dr. Iustina BACIU</v>
      </c>
      <c r="L26" s="53">
        <f t="shared" si="5"/>
        <v>18</v>
      </c>
      <c r="M26" s="43" t="str">
        <f>VLOOKUP(B26,Total!$A$12:$J$43,8,0)</f>
        <v>Dr. Brandiu Mihaela</v>
      </c>
      <c r="N26" s="53">
        <f t="shared" si="6"/>
        <v>18</v>
      </c>
      <c r="O26" s="43" t="str">
        <f>VLOOKUP(B26,Total!$A$12:$J$43,9,0)</f>
        <v>Dr. Botnari Cristina</v>
      </c>
      <c r="P26" s="53">
        <f t="shared" si="7"/>
        <v>18</v>
      </c>
      <c r="Q26" s="43" t="str">
        <f>VLOOKUP(B26,Total!$A$12:$J$43,10,0)</f>
        <v>Medic rez.Graur Alexandru</v>
      </c>
      <c r="R26" s="53">
        <f t="shared" si="8"/>
        <v>18</v>
      </c>
      <c r="S26" s="41"/>
      <c r="T26" s="41"/>
      <c r="U26" s="41"/>
      <c r="V26" s="41"/>
      <c r="W26" s="41"/>
      <c r="X26" s="41"/>
      <c r="Y26" s="41"/>
      <c r="Z26" s="41"/>
      <c r="AA26" s="41"/>
      <c r="AB26" s="54"/>
      <c r="AC26" s="55"/>
      <c r="AD26" s="54"/>
      <c r="AE26" s="55"/>
      <c r="AF26" s="54"/>
      <c r="AG26" s="55"/>
      <c r="AH26" s="54"/>
      <c r="AI26" s="55"/>
      <c r="AJ26" s="54"/>
      <c r="AK26" s="55"/>
      <c r="AL26" t="s">
        <v>160</v>
      </c>
      <c r="AM26" s="55">
        <f t="shared" si="17"/>
        <v>0</v>
      </c>
      <c r="AO26" s="55"/>
      <c r="AP26" s="41"/>
      <c r="AQ26" s="41"/>
      <c r="AR26" s="41"/>
      <c r="AS26" s="41"/>
      <c r="AT26" t="s">
        <v>160</v>
      </c>
    </row>
    <row r="27" spans="1:46" ht="15.75" customHeight="1" x14ac:dyDescent="0.25">
      <c r="A27" s="51">
        <f t="shared" si="0"/>
        <v>7</v>
      </c>
      <c r="B27" s="52">
        <f>Total!A36</f>
        <v>45682</v>
      </c>
      <c r="C27" s="43" t="str">
        <f>VLOOKUP(B27,Total!$A$12:$J$43,3,0)</f>
        <v>Dr. Daniel LEICA</v>
      </c>
      <c r="D27" s="53">
        <f t="shared" si="1"/>
        <v>24</v>
      </c>
      <c r="E27" s="43" t="str">
        <f>VLOOKUP(B27,Total!$A$12:$J$43,4,0)</f>
        <v>Conf.Univ.Dr.Grigorescu Cristina</v>
      </c>
      <c r="F27" s="53">
        <f t="shared" si="2"/>
        <v>24</v>
      </c>
      <c r="G27" s="43" t="str">
        <f>VLOOKUP(B27,Total!$A$12:$J$43,5,0)</f>
        <v>Dr. Bulei Alina</v>
      </c>
      <c r="H27" s="53">
        <f t="shared" si="3"/>
        <v>24</v>
      </c>
      <c r="I27" s="43" t="str">
        <f>VLOOKUP(B27,Total!$A$12:$J$43,6,0)</f>
        <v>Dr. Andrei STACESCU</v>
      </c>
      <c r="J27" s="53">
        <f t="shared" si="4"/>
        <v>24</v>
      </c>
      <c r="K27" s="43" t="str">
        <f>VLOOKUP(B27,Total!$A$12:$J$43,7,0)</f>
        <v>Dr. Armin JALBA</v>
      </c>
      <c r="L27" s="53">
        <f t="shared" si="5"/>
        <v>24</v>
      </c>
      <c r="M27" s="43" t="str">
        <f>VLOOKUP(B27,Total!$A$12:$J$43,8,0)</f>
        <v>Dr. Zaharia Teodor</v>
      </c>
      <c r="N27" s="53">
        <f t="shared" si="6"/>
        <v>24</v>
      </c>
      <c r="O27" s="43" t="str">
        <f>VLOOKUP(B27,Total!$A$12:$J$43,9,0)</f>
        <v>Dr. Nutu Ramona</v>
      </c>
      <c r="P27" s="53">
        <f t="shared" si="7"/>
        <v>24</v>
      </c>
      <c r="Q27" s="43" t="str">
        <f>VLOOKUP(B27,Total!$A$12:$J$43,10,0)</f>
        <v>Medic rez.Hanganu Nicolae</v>
      </c>
      <c r="R27" s="53">
        <f t="shared" si="8"/>
        <v>24</v>
      </c>
      <c r="S27" s="41"/>
      <c r="T27" s="41"/>
      <c r="U27" s="41"/>
      <c r="V27" s="41"/>
      <c r="W27" s="41"/>
      <c r="X27" s="41"/>
      <c r="Y27" s="41"/>
      <c r="Z27" s="41"/>
      <c r="AA27" s="41"/>
      <c r="AB27" s="54"/>
      <c r="AC27" s="55"/>
      <c r="AD27" s="54"/>
      <c r="AE27" s="55"/>
      <c r="AF27" s="54"/>
      <c r="AG27" s="55"/>
      <c r="AH27" s="54"/>
      <c r="AI27" s="55"/>
      <c r="AJ27" s="54"/>
      <c r="AK27" s="55"/>
      <c r="AL27" t="s">
        <v>161</v>
      </c>
      <c r="AM27" s="55">
        <f t="shared" si="17"/>
        <v>0</v>
      </c>
      <c r="AO27" s="55"/>
      <c r="AP27" s="41"/>
      <c r="AQ27" s="41"/>
      <c r="AR27" s="41"/>
      <c r="AS27" s="41"/>
      <c r="AT27" t="s">
        <v>161</v>
      </c>
    </row>
    <row r="28" spans="1:46" ht="15.75" customHeight="1" x14ac:dyDescent="0.25">
      <c r="A28" s="51">
        <f t="shared" si="0"/>
        <v>1</v>
      </c>
      <c r="B28" s="52">
        <f>Total!A37</f>
        <v>45683</v>
      </c>
      <c r="C28" s="43" t="str">
        <f>VLOOKUP(B28,Total!$A$12:$J$43,3,0)</f>
        <v>Dr. Elena MITROFAN</v>
      </c>
      <c r="D28" s="53">
        <f t="shared" si="1"/>
        <v>24</v>
      </c>
      <c r="E28" s="43" t="str">
        <f>VLOOKUP(B28,Total!$A$12:$J$43,4,0)</f>
        <v>Dr.Barzu Dragos</v>
      </c>
      <c r="F28" s="53">
        <f t="shared" si="2"/>
        <v>24</v>
      </c>
      <c r="G28" s="43" t="str">
        <f>VLOOKUP(B28,Total!$A$12:$J$43,5,0)</f>
        <v>Dr. Andrioaie Narcis</v>
      </c>
      <c r="H28" s="53">
        <f t="shared" si="3"/>
        <v>24</v>
      </c>
      <c r="I28" s="43" t="str">
        <f>VLOOKUP(B28,Total!$A$12:$J$43,6,0)</f>
        <v>Dr. Ancuta PANFIL</v>
      </c>
      <c r="J28" s="53">
        <f t="shared" si="4"/>
        <v>24</v>
      </c>
      <c r="K28" s="43" t="str">
        <f>VLOOKUP(B28,Total!$A$12:$J$43,7,0)</f>
        <v>Dr. Mihail NAZARIA</v>
      </c>
      <c r="L28" s="53">
        <f t="shared" si="5"/>
        <v>24</v>
      </c>
      <c r="M28" s="43" t="str">
        <f>VLOOKUP(B28,Total!$A$12:$J$43,8,0)</f>
        <v>Dr. Lungu Lorena </v>
      </c>
      <c r="N28" s="53">
        <f t="shared" si="6"/>
        <v>24</v>
      </c>
      <c r="O28" s="43" t="str">
        <f>VLOOKUP(B28,Total!$A$12:$J$43,9,0)</f>
        <v>Dr. Amariutei Bianca</v>
      </c>
      <c r="P28" s="53">
        <f t="shared" si="7"/>
        <v>24</v>
      </c>
      <c r="Q28" s="43" t="str">
        <f>VLOOKUP(B28,Total!$A$12:$J$43,10,0)</f>
        <v>Medic rez.Iacobescu Radu</v>
      </c>
      <c r="R28" s="53">
        <f t="shared" si="8"/>
        <v>24</v>
      </c>
      <c r="S28" s="41"/>
      <c r="T28" s="41"/>
      <c r="U28" s="41"/>
      <c r="V28" s="41"/>
      <c r="W28" s="41"/>
      <c r="X28" s="41"/>
      <c r="Y28" s="41"/>
      <c r="Z28" s="41"/>
      <c r="AA28" s="41"/>
      <c r="AB28" s="54"/>
      <c r="AC28" s="55"/>
      <c r="AD28" s="54"/>
      <c r="AE28" s="55"/>
      <c r="AF28" s="54"/>
      <c r="AG28" s="55"/>
      <c r="AH28" s="54"/>
      <c r="AI28" s="55"/>
      <c r="AJ28" s="54"/>
      <c r="AK28" s="55"/>
      <c r="AL28" s="41" t="s">
        <v>162</v>
      </c>
      <c r="AM28" s="55">
        <f t="shared" si="17"/>
        <v>0</v>
      </c>
      <c r="AO28" s="55"/>
      <c r="AP28" s="41"/>
      <c r="AQ28" s="41"/>
      <c r="AR28" s="41"/>
      <c r="AS28" s="41"/>
      <c r="AT28" s="41" t="s">
        <v>162</v>
      </c>
    </row>
    <row r="29" spans="1:46" ht="15.75" customHeight="1" x14ac:dyDescent="0.25">
      <c r="A29" s="51">
        <f t="shared" si="0"/>
        <v>2</v>
      </c>
      <c r="B29" s="52">
        <f>Total!A38</f>
        <v>45684</v>
      </c>
      <c r="C29" s="43" t="str">
        <f>VLOOKUP(B29,Total!$A$12:$J$43,3,0)</f>
        <v>Dr. Adina MIHAILOVICI</v>
      </c>
      <c r="D29" s="53">
        <f t="shared" si="1"/>
        <v>18</v>
      </c>
      <c r="E29" s="43" t="str">
        <f>VLOOKUP(B29,Total!$A$12:$J$43,4,0)</f>
        <v>Asist.Univ.Dr.Salahoru Paul</v>
      </c>
      <c r="F29" s="53">
        <f t="shared" si="2"/>
        <v>18</v>
      </c>
      <c r="G29" s="43" t="str">
        <f>VLOOKUP(B29,Total!$A$12:$J$43,5,0)</f>
        <v>Dr. Straticiuc Nina</v>
      </c>
      <c r="H29" s="53">
        <f t="shared" si="3"/>
        <v>18</v>
      </c>
      <c r="I29" s="43" t="str">
        <f>VLOOKUP(B29,Total!$A$12:$J$43,6,0)</f>
        <v>Dr. Marioara CAZAN</v>
      </c>
      <c r="J29" s="53">
        <f t="shared" si="4"/>
        <v>18</v>
      </c>
      <c r="K29" s="43" t="str">
        <f>VLOOKUP(B29,Total!$A$12:$J$43,7,0)</f>
        <v>Dr. Raluca TIRON</v>
      </c>
      <c r="L29" s="53">
        <f t="shared" si="5"/>
        <v>18</v>
      </c>
      <c r="M29" s="43" t="str">
        <f>VLOOKUP(B29,Total!$A$12:$J$43,8,0)</f>
        <v>Dr. Ciubotaru Alexandra</v>
      </c>
      <c r="N29" s="53">
        <f t="shared" si="6"/>
        <v>18</v>
      </c>
      <c r="O29" s="43" t="str">
        <f>VLOOKUP(B29,Total!$A$12:$J$43,9,0)</f>
        <v>Dr. Mihai Diana</v>
      </c>
      <c r="P29" s="53">
        <f t="shared" si="7"/>
        <v>18</v>
      </c>
      <c r="Q29" s="43" t="str">
        <f>VLOOKUP(B29,Total!$A$12:$J$43,10,0)</f>
        <v>Medic rez.Rusu Cristian</v>
      </c>
      <c r="R29" s="53">
        <f t="shared" si="8"/>
        <v>18</v>
      </c>
      <c r="S29" s="41"/>
      <c r="T29" s="41"/>
      <c r="U29" s="41"/>
      <c r="V29" s="41"/>
      <c r="W29" s="41"/>
      <c r="X29" s="41"/>
      <c r="Y29" s="41"/>
      <c r="Z29" s="41"/>
      <c r="AA29" s="41"/>
      <c r="AB29" s="54"/>
      <c r="AC29" s="55"/>
      <c r="AD29" s="54"/>
      <c r="AE29" s="55"/>
      <c r="AF29" s="54"/>
      <c r="AG29" s="55"/>
      <c r="AH29" s="54"/>
      <c r="AI29" s="55"/>
      <c r="AJ29" s="54"/>
      <c r="AK29" s="55"/>
      <c r="AL29" s="41" t="s">
        <v>163</v>
      </c>
      <c r="AM29" s="55">
        <f t="shared" si="17"/>
        <v>0</v>
      </c>
      <c r="AO29" s="55"/>
      <c r="AP29" s="41"/>
      <c r="AQ29" s="41"/>
      <c r="AR29" s="41"/>
      <c r="AS29" s="41"/>
      <c r="AT29" s="41" t="s">
        <v>163</v>
      </c>
    </row>
    <row r="30" spans="1:46" ht="15.75" customHeight="1" x14ac:dyDescent="0.25">
      <c r="A30" s="51">
        <f t="shared" si="0"/>
        <v>3</v>
      </c>
      <c r="B30" s="52">
        <f>Total!A39</f>
        <v>45685</v>
      </c>
      <c r="C30" s="43" t="str">
        <f>VLOOKUP(B30,Total!$A$12:$J$43,3,0)</f>
        <v>Dr. Elena MITROFAN</v>
      </c>
      <c r="D30" s="53">
        <f t="shared" si="1"/>
        <v>18</v>
      </c>
      <c r="E30" s="43" t="str">
        <f>VLOOKUP(B30,Total!$A$12:$J$43,4,0)</f>
        <v>Asist.Univ.Dr.Lunguleac Tiberiu</v>
      </c>
      <c r="F30" s="53">
        <f t="shared" si="2"/>
        <v>18</v>
      </c>
      <c r="G30" s="43" t="str">
        <f>VLOOKUP(B30,Total!$A$12:$J$43,5,0)</f>
        <v>Dr. Badescu Simona</v>
      </c>
      <c r="H30" s="53">
        <f t="shared" si="3"/>
        <v>18</v>
      </c>
      <c r="I30" s="43" t="str">
        <f>VLOOKUP(B30,Total!$A$12:$J$43,6,0)</f>
        <v>Dr. Andrei STACESCU</v>
      </c>
      <c r="J30" s="53">
        <f t="shared" si="4"/>
        <v>18</v>
      </c>
      <c r="K30" s="43" t="str">
        <f>VLOOKUP(B30,Total!$A$12:$J$43,7,0)</f>
        <v>Dr. Raluca VASILUTA</v>
      </c>
      <c r="L30" s="53">
        <f t="shared" si="5"/>
        <v>18</v>
      </c>
      <c r="M30" s="43" t="str">
        <f>VLOOKUP(B30,Total!$A$12:$J$43,8,0)</f>
        <v>Dr. Moisa George</v>
      </c>
      <c r="N30" s="53">
        <f t="shared" si="6"/>
        <v>18</v>
      </c>
      <c r="O30" s="43" t="str">
        <f>VLOOKUP(B30,Total!$A$12:$J$43,9,0)</f>
        <v>Dr. Stafie Evelina</v>
      </c>
      <c r="P30" s="53">
        <f t="shared" si="7"/>
        <v>18</v>
      </c>
      <c r="Q30" s="43" t="str">
        <f>VLOOKUP(B30,Total!$A$12:$J$43,10,0)</f>
        <v>Medic rez.Smolenschi-Palanciuc Snejana</v>
      </c>
      <c r="R30" s="53">
        <f t="shared" si="8"/>
        <v>18</v>
      </c>
      <c r="S30" s="41"/>
      <c r="T30" s="41"/>
      <c r="U30" s="41"/>
      <c r="V30" s="41"/>
      <c r="W30" s="41"/>
      <c r="X30" s="41"/>
      <c r="Y30" s="41"/>
      <c r="Z30" s="41"/>
      <c r="AA30" s="41"/>
      <c r="AB30" s="54"/>
      <c r="AC30" s="55"/>
      <c r="AD30" s="54"/>
      <c r="AE30" s="55"/>
      <c r="AF30" s="54"/>
      <c r="AG30" s="55"/>
      <c r="AH30" s="54"/>
      <c r="AI30" s="55"/>
      <c r="AJ30" s="54"/>
      <c r="AK30" s="55"/>
      <c r="AL30" s="41" t="s">
        <v>164</v>
      </c>
      <c r="AM30" s="55">
        <f t="shared" si="17"/>
        <v>0</v>
      </c>
      <c r="AO30" s="55"/>
      <c r="AP30" s="41"/>
      <c r="AQ30" s="41"/>
      <c r="AR30" s="41"/>
      <c r="AS30" s="41"/>
      <c r="AT30" s="41" t="s">
        <v>164</v>
      </c>
    </row>
    <row r="31" spans="1:46" ht="15.75" customHeight="1" x14ac:dyDescent="0.25">
      <c r="A31" s="51">
        <f t="shared" si="0"/>
        <v>4</v>
      </c>
      <c r="B31" s="52">
        <f>Total!A40</f>
        <v>45686</v>
      </c>
      <c r="C31" s="43" t="str">
        <f>VLOOKUP(B31,Total!$A$12:$J$43,3,0)</f>
        <v>14:00-23:00 Dr. Mihaela SANDU
23:00-08:00 Dr. Andreea ZABARA</v>
      </c>
      <c r="D31" s="53">
        <f t="shared" si="1"/>
        <v>18</v>
      </c>
      <c r="E31" s="43" t="str">
        <f>VLOOKUP(B31,Total!$A$12:$J$43,4,0)</f>
        <v>Dr.Barzu Dragos</v>
      </c>
      <c r="F31" s="53">
        <f t="shared" si="2"/>
        <v>18</v>
      </c>
      <c r="G31" s="43" t="str">
        <f>VLOOKUP(B31,Total!$A$12:$J$43,5,0)</f>
        <v>Dr. Pulbere Dorin</v>
      </c>
      <c r="H31" s="53">
        <f t="shared" si="3"/>
        <v>18</v>
      </c>
      <c r="I31" s="43" t="str">
        <f>VLOOKUP(B31,Total!$A$12:$J$43,6,0)</f>
        <v>Dr. Paula VASILACHE</v>
      </c>
      <c r="J31" s="53">
        <f t="shared" si="4"/>
        <v>18</v>
      </c>
      <c r="K31" s="43" t="str">
        <f>VLOOKUP(B31,Total!$A$12:$J$43,7,0)</f>
        <v>Dr. Armin JALBA</v>
      </c>
      <c r="L31" s="53">
        <f t="shared" si="5"/>
        <v>18</v>
      </c>
      <c r="M31" s="43" t="str">
        <f>VLOOKUP(B31,Total!$A$12:$J$43,8,0)</f>
        <v>Dr. Baciu Iustina </v>
      </c>
      <c r="N31" s="53">
        <f t="shared" si="6"/>
        <v>18</v>
      </c>
      <c r="O31" s="43" t="str">
        <f>VLOOKUP(B31,Total!$A$12:$J$43,9,0)</f>
        <v>Dr. Nastasa Silvia</v>
      </c>
      <c r="P31" s="53">
        <f t="shared" si="7"/>
        <v>18</v>
      </c>
      <c r="Q31" s="43" t="str">
        <f>VLOOKUP(B31,Total!$A$12:$J$43,10,0)</f>
        <v>Medic rez.Stirbu Andrei</v>
      </c>
      <c r="R31" s="53">
        <f t="shared" si="8"/>
        <v>18</v>
      </c>
      <c r="S31" s="41"/>
      <c r="T31" s="41"/>
      <c r="U31" s="41"/>
      <c r="V31" s="41"/>
      <c r="W31" s="41"/>
      <c r="X31" s="41"/>
      <c r="Y31" s="41"/>
      <c r="Z31" s="41"/>
      <c r="AA31" s="41"/>
      <c r="AB31" s="54"/>
      <c r="AC31" s="55"/>
      <c r="AD31" s="54"/>
      <c r="AE31" s="55"/>
      <c r="AF31" s="54"/>
      <c r="AG31" s="55"/>
      <c r="AH31" s="54"/>
      <c r="AI31" s="55"/>
      <c r="AJ31" s="54"/>
      <c r="AK31" s="55"/>
      <c r="AL31" s="41" t="s">
        <v>165</v>
      </c>
      <c r="AM31" s="55">
        <f t="shared" si="17"/>
        <v>0</v>
      </c>
      <c r="AO31" s="55"/>
      <c r="AP31" s="41"/>
      <c r="AQ31" s="41"/>
      <c r="AR31" s="41"/>
      <c r="AS31" s="41"/>
      <c r="AT31" s="41" t="s">
        <v>165</v>
      </c>
    </row>
    <row r="32" spans="1:46" ht="15.75" customHeight="1" x14ac:dyDescent="0.25">
      <c r="A32" s="51">
        <f t="shared" si="0"/>
        <v>5</v>
      </c>
      <c r="B32" s="52">
        <f>Total!A41</f>
        <v>45687</v>
      </c>
      <c r="C32" s="43" t="str">
        <f>VLOOKUP(B32,Total!$A$12:$J$43,3,0)</f>
        <v>Dr. Daniel LEICA</v>
      </c>
      <c r="D32" s="53">
        <f t="shared" si="1"/>
        <v>18</v>
      </c>
      <c r="E32" s="43" t="str">
        <f>VLOOKUP(B32,Total!$A$12:$J$43,4,0)</f>
        <v>Dr.Farmatu Lucian</v>
      </c>
      <c r="F32" s="53">
        <f t="shared" si="2"/>
        <v>18</v>
      </c>
      <c r="G32" s="43" t="str">
        <f>VLOOKUP(B32,Total!$A$12:$J$43,5,0)</f>
        <v>Dr. Miron Mihnea</v>
      </c>
      <c r="H32" s="53">
        <f t="shared" si="3"/>
        <v>18</v>
      </c>
      <c r="I32" s="43" t="str">
        <f>VLOOKUP(B32,Total!$A$12:$J$43,6,0)</f>
        <v>Dr. Ruxandra STIRBU</v>
      </c>
      <c r="J32" s="53">
        <f t="shared" si="4"/>
        <v>18</v>
      </c>
      <c r="K32" s="43" t="str">
        <f>VLOOKUP(B32,Total!$A$12:$J$43,7,0)</f>
        <v>Dr. Magda HOESCU</v>
      </c>
      <c r="L32" s="53">
        <f t="shared" si="5"/>
        <v>18</v>
      </c>
      <c r="M32" s="43" t="str">
        <f>VLOOKUP(B32,Total!$A$12:$J$43,8,0)</f>
        <v>Dr. Pintilie Adriana</v>
      </c>
      <c r="N32" s="53">
        <f t="shared" si="6"/>
        <v>18</v>
      </c>
      <c r="O32" s="43" t="str">
        <f>VLOOKUP(B32,Total!$A$12:$J$43,9,0)</f>
        <v>Dr. Botnari Cristina</v>
      </c>
      <c r="P32" s="53">
        <f t="shared" si="7"/>
        <v>18</v>
      </c>
      <c r="Q32" s="43" t="str">
        <f>VLOOKUP(B32,Total!$A$12:$J$43,10,0)</f>
        <v>Medic.rez.Toader Mirela</v>
      </c>
      <c r="R32" s="53">
        <f t="shared" si="8"/>
        <v>18</v>
      </c>
      <c r="S32" s="41"/>
      <c r="T32" s="41"/>
      <c r="U32" s="41"/>
      <c r="V32" s="41"/>
      <c r="W32" s="41"/>
      <c r="X32" s="41"/>
      <c r="Y32" s="41"/>
      <c r="Z32" s="41"/>
      <c r="AA32" s="41"/>
      <c r="AB32" s="54"/>
      <c r="AC32" s="55"/>
      <c r="AD32" s="54"/>
      <c r="AE32" s="55"/>
      <c r="AF32" s="54"/>
      <c r="AG32" s="55"/>
      <c r="AH32" s="54"/>
      <c r="AI32" s="55"/>
      <c r="AJ32" s="54"/>
      <c r="AK32" s="55"/>
      <c r="AL32" s="41" t="s">
        <v>166</v>
      </c>
      <c r="AM32" s="55">
        <f t="shared" si="17"/>
        <v>0</v>
      </c>
      <c r="AO32" s="55"/>
      <c r="AP32" s="41"/>
      <c r="AQ32" s="41"/>
      <c r="AR32" s="41"/>
      <c r="AS32" s="41"/>
      <c r="AT32" s="41" t="s">
        <v>166</v>
      </c>
    </row>
    <row r="33" spans="1:46" ht="15.75" customHeight="1" x14ac:dyDescent="0.25">
      <c r="A33" s="51">
        <f t="shared" si="0"/>
        <v>7</v>
      </c>
      <c r="B33" s="52">
        <f>Total!A43</f>
        <v>0</v>
      </c>
      <c r="C33" s="43" t="e">
        <f>VLOOKUP(B33,Total!$A$12:$J$43,3,0)</f>
        <v>#N/A</v>
      </c>
      <c r="D33" s="53">
        <f t="shared" si="1"/>
        <v>24</v>
      </c>
      <c r="E33" s="43" t="e">
        <f>VLOOKUP(B33,Total!$A$12:$J$43,4,0)</f>
        <v>#N/A</v>
      </c>
      <c r="F33" s="53">
        <f t="shared" si="2"/>
        <v>24</v>
      </c>
      <c r="G33" s="43" t="e">
        <f>VLOOKUP(B33,Total!$A$12:$J$43,5,0)</f>
        <v>#N/A</v>
      </c>
      <c r="H33" s="53">
        <f t="shared" si="3"/>
        <v>24</v>
      </c>
      <c r="I33" s="43" t="e">
        <f>VLOOKUP(B33,Total!$A$12:$J$43,6,0)</f>
        <v>#N/A</v>
      </c>
      <c r="J33" s="53">
        <f t="shared" si="4"/>
        <v>24</v>
      </c>
      <c r="K33" s="43" t="e">
        <f>VLOOKUP(B33,Total!$A$12:$J$43,7,0)</f>
        <v>#N/A</v>
      </c>
      <c r="L33" s="53">
        <f t="shared" si="5"/>
        <v>24</v>
      </c>
      <c r="M33" s="43" t="e">
        <f>VLOOKUP(B33,Total!$A$12:$J$43,8,0)</f>
        <v>#N/A</v>
      </c>
      <c r="N33" s="53">
        <f t="shared" si="6"/>
        <v>24</v>
      </c>
      <c r="O33" s="43" t="e">
        <f>VLOOKUP(B33,Total!$A$12:$J$43,9,0)</f>
        <v>#N/A</v>
      </c>
      <c r="P33" s="53">
        <f t="shared" si="7"/>
        <v>24</v>
      </c>
      <c r="Q33" s="43" t="e">
        <f>VLOOKUP(B33,Total!$A$12:$J$43,10,0)</f>
        <v>#N/A</v>
      </c>
      <c r="R33" s="53">
        <f t="shared" si="8"/>
        <v>24</v>
      </c>
      <c r="S33" s="41"/>
      <c r="T33" s="41"/>
      <c r="U33" s="41"/>
      <c r="V33" s="41"/>
      <c r="W33" s="41"/>
      <c r="X33" s="41"/>
      <c r="Y33" s="41"/>
      <c r="Z33" s="41"/>
      <c r="AA33" s="41"/>
      <c r="AB33" s="54"/>
      <c r="AC33" s="55"/>
      <c r="AD33" s="54"/>
      <c r="AE33" s="55"/>
      <c r="AF33" s="54"/>
      <c r="AG33" s="55"/>
      <c r="AH33" s="54"/>
      <c r="AI33" s="55"/>
      <c r="AJ33" s="54"/>
      <c r="AK33" s="55"/>
      <c r="AL33" s="54"/>
      <c r="AM33" s="55">
        <f t="shared" si="17"/>
        <v>0</v>
      </c>
      <c r="AN33" s="56"/>
      <c r="AO33" s="55"/>
      <c r="AP33" s="41"/>
      <c r="AQ33" s="41"/>
      <c r="AR33" s="41"/>
      <c r="AS33" s="41"/>
    </row>
    <row r="34" spans="1:46" ht="15.75" customHeight="1" x14ac:dyDescent="0.25">
      <c r="A34" s="51"/>
      <c r="B34" s="52"/>
      <c r="D34" s="53"/>
      <c r="E34" s="41"/>
      <c r="F34" s="41"/>
      <c r="G34" s="41"/>
      <c r="H34" s="41"/>
      <c r="I34" s="41"/>
      <c r="J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54"/>
      <c r="AC34" s="55"/>
      <c r="AD34" s="54"/>
      <c r="AE34" s="55"/>
      <c r="AF34" s="54"/>
      <c r="AG34" s="55"/>
      <c r="AH34" s="54"/>
      <c r="AI34" s="55"/>
      <c r="AJ34" s="54"/>
      <c r="AK34" s="55"/>
      <c r="AL34" s="54"/>
      <c r="AM34" s="55">
        <f t="shared" si="17"/>
        <v>0</v>
      </c>
      <c r="AN34" s="56"/>
      <c r="AO34" s="55"/>
      <c r="AP34" s="41"/>
      <c r="AQ34" s="41"/>
      <c r="AR34" s="41"/>
      <c r="AS34" s="41"/>
    </row>
    <row r="35" spans="1:46" ht="15.75" customHeight="1" x14ac:dyDescent="0.25">
      <c r="A35" s="51"/>
      <c r="B35" s="52"/>
      <c r="D35" s="53"/>
      <c r="E35" s="41"/>
      <c r="F35" s="41"/>
      <c r="G35" s="41"/>
      <c r="H35" s="41"/>
      <c r="I35" s="41"/>
      <c r="J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54"/>
      <c r="AC35" s="55"/>
      <c r="AD35" s="54"/>
      <c r="AE35" s="55"/>
      <c r="AF35" s="54"/>
      <c r="AG35" s="55"/>
      <c r="AH35" s="54"/>
      <c r="AI35" s="55"/>
      <c r="AJ35" s="54"/>
      <c r="AK35" s="55"/>
      <c r="AL35" s="54"/>
      <c r="AM35" s="55">
        <f t="shared" si="17"/>
        <v>0</v>
      </c>
      <c r="AN35" s="56"/>
      <c r="AO35" s="55"/>
      <c r="AP35" s="41"/>
      <c r="AQ35" s="41"/>
      <c r="AR35" s="41"/>
      <c r="AS35" s="41"/>
    </row>
    <row r="36" spans="1:46" ht="15.75" customHeight="1" x14ac:dyDescent="0.25">
      <c r="A36" s="51"/>
      <c r="B36" s="52"/>
      <c r="D36" s="53"/>
      <c r="E36" s="41"/>
      <c r="F36" s="41"/>
      <c r="G36" s="41"/>
      <c r="H36" s="41"/>
      <c r="I36" s="41"/>
      <c r="J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54"/>
      <c r="AC36" s="55"/>
      <c r="AD36" s="54"/>
      <c r="AE36" s="55"/>
      <c r="AF36" s="54"/>
      <c r="AG36" s="55"/>
      <c r="AH36" s="54"/>
      <c r="AI36" s="55"/>
      <c r="AJ36" s="54"/>
      <c r="AK36" s="55"/>
      <c r="AL36" s="54"/>
      <c r="AM36" s="55">
        <f t="shared" si="17"/>
        <v>0</v>
      </c>
      <c r="AN36" s="56"/>
      <c r="AO36" s="55"/>
      <c r="AP36" s="41"/>
      <c r="AQ36" s="41"/>
      <c r="AR36" s="41"/>
      <c r="AS36" s="41"/>
    </row>
    <row r="37" spans="1:46" ht="15.75" customHeight="1" x14ac:dyDescent="0.25">
      <c r="A37" s="41"/>
      <c r="B37" s="41"/>
      <c r="D37" s="41"/>
      <c r="E37" s="41"/>
      <c r="F37" s="41"/>
      <c r="G37" s="41"/>
      <c r="H37" s="41"/>
      <c r="I37" s="41"/>
      <c r="J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54"/>
      <c r="AC37" s="55"/>
      <c r="AD37" s="54"/>
      <c r="AE37" s="55"/>
      <c r="AF37" s="54"/>
      <c r="AG37" s="55"/>
      <c r="AH37" s="54"/>
      <c r="AI37" s="55"/>
      <c r="AJ37" s="54"/>
      <c r="AK37" s="55"/>
      <c r="AL37" s="54"/>
      <c r="AM37" s="55">
        <f t="shared" si="17"/>
        <v>0</v>
      </c>
      <c r="AN37" s="56"/>
      <c r="AO37" s="55"/>
      <c r="AP37" s="41"/>
      <c r="AQ37" s="41"/>
      <c r="AR37" s="41"/>
      <c r="AS37" s="41"/>
    </row>
    <row r="38" spans="1:46" ht="15.75" customHeight="1" x14ac:dyDescent="0.25">
      <c r="A38" s="41" t="s">
        <v>167</v>
      </c>
      <c r="B38" s="41"/>
      <c r="C38" t="s">
        <v>168</v>
      </c>
      <c r="D38" s="41"/>
      <c r="E38" s="41"/>
      <c r="F38" s="41"/>
      <c r="G38" s="41"/>
      <c r="H38" s="41"/>
      <c r="I38" s="41"/>
      <c r="J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57"/>
      <c r="AC38" s="58"/>
      <c r="AD38" s="57"/>
      <c r="AE38" s="58"/>
      <c r="AF38" s="57"/>
      <c r="AG38" s="58"/>
      <c r="AH38" s="57"/>
      <c r="AI38" s="58"/>
      <c r="AJ38" s="57"/>
      <c r="AK38" s="58"/>
      <c r="AL38" s="57"/>
      <c r="AM38" s="58">
        <f t="shared" si="17"/>
        <v>0</v>
      </c>
      <c r="AN38" s="59"/>
      <c r="AO38" s="58"/>
      <c r="AP38" s="41"/>
      <c r="AQ38" s="41"/>
      <c r="AR38" s="41"/>
      <c r="AS38" s="41"/>
    </row>
    <row r="39" spans="1:46" ht="15.75" customHeight="1" x14ac:dyDescent="0.25">
      <c r="A39" s="41" t="s">
        <v>24</v>
      </c>
      <c r="B39" s="41"/>
      <c r="C39" t="s">
        <v>169</v>
      </c>
      <c r="D39" s="41"/>
      <c r="E39" s="41"/>
      <c r="F39" s="41"/>
      <c r="G39" s="41"/>
      <c r="H39" s="41"/>
      <c r="I39" s="41"/>
      <c r="J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</row>
    <row r="40" spans="1:46" ht="15.75" customHeight="1" x14ac:dyDescent="0.25">
      <c r="A40" s="41"/>
      <c r="B40" s="41"/>
      <c r="D40" s="41"/>
      <c r="E40" s="41"/>
      <c r="F40" s="41"/>
      <c r="G40" s="41"/>
      <c r="H40" s="41"/>
      <c r="I40" s="41"/>
      <c r="J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 t="s">
        <v>32</v>
      </c>
      <c r="AM40" s="41"/>
      <c r="AN40" s="41"/>
      <c r="AO40" s="41"/>
      <c r="AP40" s="41"/>
      <c r="AQ40" s="41"/>
      <c r="AR40" s="41"/>
      <c r="AS40" s="41"/>
      <c r="AT40" s="41"/>
    </row>
    <row r="41" spans="1:46" ht="15.75" customHeight="1" x14ac:dyDescent="0.25">
      <c r="A41" s="41"/>
      <c r="B41" s="41" t="s">
        <v>170</v>
      </c>
      <c r="D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 t="s">
        <v>171</v>
      </c>
      <c r="AM41" s="41"/>
      <c r="AN41" s="41"/>
      <c r="AO41" s="41"/>
      <c r="AP41" s="41"/>
      <c r="AQ41" s="41"/>
      <c r="AR41" s="41"/>
      <c r="AS41" s="41"/>
    </row>
    <row r="42" spans="1:46" ht="15.75" customHeight="1" x14ac:dyDescent="0.25">
      <c r="A42" s="41"/>
      <c r="B42" s="41" t="s">
        <v>172</v>
      </c>
      <c r="D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 t="s">
        <v>173</v>
      </c>
      <c r="AM42" s="41"/>
      <c r="AN42" s="41"/>
      <c r="AO42" s="41"/>
      <c r="AP42" s="41"/>
      <c r="AQ42" s="41"/>
      <c r="AR42" s="41"/>
      <c r="AS42" s="41"/>
    </row>
    <row r="43" spans="1:46" ht="15.75" customHeight="1" x14ac:dyDescent="0.25">
      <c r="A43" s="41"/>
      <c r="B43" s="41"/>
      <c r="D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</row>
    <row r="44" spans="1:46" ht="15.75" customHeight="1" x14ac:dyDescent="0.25">
      <c r="A44" s="41"/>
      <c r="B44" s="41"/>
      <c r="D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</row>
    <row r="45" spans="1:46" ht="15.75" customHeight="1" x14ac:dyDescent="0.25">
      <c r="A45" s="41"/>
      <c r="B45" s="41"/>
      <c r="D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</row>
    <row r="46" spans="1:46" ht="15.75" customHeight="1" x14ac:dyDescent="0.25">
      <c r="A46" s="41"/>
      <c r="B46" s="41"/>
      <c r="D46" s="41"/>
      <c r="K46" t="s">
        <v>76</v>
      </c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</row>
    <row r="47" spans="1:46" ht="15.75" customHeight="1" x14ac:dyDescent="0.25">
      <c r="A47" s="41"/>
      <c r="B47" s="41"/>
      <c r="D47" s="41"/>
      <c r="K47" t="s">
        <v>63</v>
      </c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</row>
    <row r="48" spans="1:46" ht="15.75" customHeight="1" x14ac:dyDescent="0.25">
      <c r="A48" s="41"/>
      <c r="B48" s="41"/>
      <c r="D48" s="41"/>
      <c r="K48" t="s">
        <v>72</v>
      </c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</row>
    <row r="49" spans="1:46" ht="15.75" customHeight="1" x14ac:dyDescent="0.25">
      <c r="A49" s="41"/>
      <c r="B49" s="41"/>
      <c r="D49" s="41"/>
      <c r="K49" t="s">
        <v>66</v>
      </c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</row>
    <row r="50" spans="1:46" ht="15.75" customHeight="1" x14ac:dyDescent="0.25">
      <c r="A50" s="41"/>
      <c r="B50" s="41"/>
      <c r="D50" s="41"/>
      <c r="K50" t="s">
        <v>74</v>
      </c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</row>
    <row r="51" spans="1:46" ht="15.75" customHeight="1" x14ac:dyDescent="0.25">
      <c r="A51" s="41"/>
      <c r="B51" s="41"/>
      <c r="D51" s="41"/>
      <c r="K51" t="s">
        <v>138</v>
      </c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</row>
    <row r="52" spans="1:46" ht="15.75" customHeight="1" x14ac:dyDescent="0.25">
      <c r="A52" s="41"/>
      <c r="B52" s="41"/>
      <c r="D52" s="41"/>
      <c r="K52" t="s">
        <v>142</v>
      </c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 ht="15.75" customHeight="1" x14ac:dyDescent="0.25">
      <c r="A53" s="41"/>
      <c r="B53" s="41"/>
      <c r="D53" s="41"/>
      <c r="K53" t="s">
        <v>145</v>
      </c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 ht="15.75" customHeight="1" x14ac:dyDescent="0.25">
      <c r="A54" s="41"/>
      <c r="B54" s="41"/>
      <c r="D54" s="41"/>
      <c r="K54" t="s">
        <v>68</v>
      </c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 ht="15.75" customHeight="1" x14ac:dyDescent="0.25">
      <c r="A55" s="41"/>
      <c r="B55" s="41"/>
      <c r="D55" s="41"/>
      <c r="K55" t="s">
        <v>70</v>
      </c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 ht="15.75" customHeight="1" x14ac:dyDescent="0.25">
      <c r="A56" s="41"/>
      <c r="B56" s="41"/>
      <c r="D56" s="41"/>
      <c r="K56" t="s">
        <v>174</v>
      </c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  <row r="57" spans="1:46" ht="15.75" customHeight="1" x14ac:dyDescent="0.25">
      <c r="A57" s="41"/>
      <c r="B57" s="41"/>
      <c r="D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</row>
    <row r="58" spans="1:46" ht="15.75" customHeight="1" x14ac:dyDescent="0.25">
      <c r="A58" s="41"/>
      <c r="B58" s="41"/>
      <c r="D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</row>
    <row r="59" spans="1:46" ht="15.75" customHeight="1" x14ac:dyDescent="0.25">
      <c r="A59" s="41"/>
      <c r="B59" s="41"/>
      <c r="D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</row>
    <row r="60" spans="1:46" ht="15.75" customHeight="1" x14ac:dyDescent="0.25">
      <c r="A60" s="41"/>
      <c r="B60" s="41"/>
      <c r="D60" s="41"/>
      <c r="E60" s="41"/>
      <c r="F60" s="41"/>
      <c r="G60" s="41"/>
      <c r="H60" s="41"/>
      <c r="I60" s="41"/>
      <c r="J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</row>
    <row r="61" spans="1:46" ht="15.75" customHeight="1" x14ac:dyDescent="0.25">
      <c r="A61" s="41"/>
      <c r="B61" s="41"/>
      <c r="D61" s="41"/>
      <c r="E61" s="41"/>
      <c r="F61" s="41"/>
      <c r="G61" s="41"/>
      <c r="H61" s="41"/>
      <c r="I61" s="41"/>
      <c r="J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</row>
    <row r="62" spans="1:46" ht="15.75" customHeight="1" x14ac:dyDescent="0.25">
      <c r="A62" s="41"/>
      <c r="B62" s="41"/>
      <c r="D62" s="41"/>
      <c r="E62" s="41"/>
      <c r="F62" s="41"/>
      <c r="G62" s="41"/>
      <c r="H62" s="41"/>
      <c r="I62" s="41"/>
      <c r="J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</row>
    <row r="63" spans="1:46" ht="15.75" customHeight="1" x14ac:dyDescent="0.25">
      <c r="A63" s="41"/>
      <c r="B63" s="41"/>
      <c r="D63" s="41"/>
      <c r="E63" s="41"/>
      <c r="F63" s="41"/>
      <c r="G63" s="41"/>
      <c r="H63" s="41"/>
      <c r="I63" s="41"/>
      <c r="J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</row>
    <row r="64" spans="1:46" ht="15.75" customHeight="1" x14ac:dyDescent="0.25">
      <c r="A64" s="41"/>
      <c r="B64" s="41"/>
      <c r="D64" s="41"/>
      <c r="E64" s="41"/>
      <c r="F64" s="41"/>
      <c r="G64" s="41"/>
      <c r="H64" s="41"/>
      <c r="I64" s="41"/>
      <c r="J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</row>
    <row r="65" spans="1:46" ht="15.75" customHeight="1" x14ac:dyDescent="0.25">
      <c r="A65" s="41"/>
      <c r="B65" s="41"/>
      <c r="D65" s="41"/>
      <c r="E65" s="41"/>
      <c r="F65" s="41"/>
      <c r="G65" s="41"/>
      <c r="H65" s="41"/>
      <c r="I65" s="41"/>
      <c r="J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</row>
    <row r="66" spans="1:46" ht="15.75" customHeight="1" x14ac:dyDescent="0.25">
      <c r="A66" s="41"/>
      <c r="B66" s="41"/>
      <c r="D66" s="41"/>
      <c r="E66" s="41"/>
      <c r="F66" s="41"/>
      <c r="G66" s="41"/>
      <c r="H66" s="41"/>
      <c r="I66" s="41"/>
      <c r="J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</row>
    <row r="67" spans="1:46" ht="15.75" customHeight="1" x14ac:dyDescent="0.25">
      <c r="A67" s="41"/>
      <c r="B67" s="41"/>
      <c r="D67" s="41"/>
      <c r="E67" s="41"/>
      <c r="F67" s="41"/>
      <c r="G67" s="41"/>
      <c r="H67" s="41"/>
      <c r="I67" s="41"/>
      <c r="J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</row>
    <row r="68" spans="1:46" ht="15.75" customHeight="1" x14ac:dyDescent="0.25">
      <c r="A68" s="41"/>
      <c r="B68" s="41"/>
      <c r="D68" s="41"/>
      <c r="E68" s="41"/>
      <c r="F68" s="41"/>
      <c r="G68" s="41"/>
      <c r="H68" s="41"/>
      <c r="I68" s="41"/>
      <c r="J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</row>
    <row r="69" spans="1:46" ht="15.75" customHeight="1" x14ac:dyDescent="0.25">
      <c r="A69" s="41"/>
      <c r="B69" s="41"/>
      <c r="D69" s="41"/>
      <c r="E69" s="41"/>
      <c r="F69" s="41"/>
      <c r="G69" s="41"/>
      <c r="H69" s="41"/>
      <c r="I69" s="41"/>
      <c r="J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</row>
    <row r="70" spans="1:46" ht="15.75" customHeight="1" x14ac:dyDescent="0.25">
      <c r="A70" s="41"/>
      <c r="B70" s="41"/>
      <c r="D70" s="41"/>
      <c r="E70" s="41"/>
      <c r="F70" s="41"/>
      <c r="G70" s="41"/>
      <c r="H70" s="41"/>
      <c r="I70" s="41"/>
      <c r="J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</row>
    <row r="71" spans="1:46" ht="15.75" customHeight="1" x14ac:dyDescent="0.25">
      <c r="A71" s="41"/>
      <c r="B71" s="41"/>
      <c r="D71" s="41"/>
      <c r="E71" s="41"/>
      <c r="F71" s="41"/>
      <c r="G71" s="41"/>
      <c r="H71" s="41"/>
      <c r="I71" s="41"/>
      <c r="J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</row>
    <row r="72" spans="1:46" ht="15.75" customHeight="1" x14ac:dyDescent="0.25">
      <c r="A72" s="41"/>
      <c r="B72" s="41"/>
      <c r="D72" s="41"/>
      <c r="E72" s="41"/>
      <c r="F72" s="41"/>
      <c r="G72" s="41"/>
      <c r="H72" s="41"/>
      <c r="I72" s="41"/>
      <c r="J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</row>
    <row r="73" spans="1:46" ht="15.75" customHeight="1" x14ac:dyDescent="0.25">
      <c r="A73" s="41"/>
      <c r="B73" s="41"/>
      <c r="D73" s="41"/>
      <c r="E73" s="41"/>
      <c r="F73" s="41"/>
      <c r="G73" s="41"/>
      <c r="H73" s="41"/>
      <c r="I73" s="41"/>
      <c r="J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</row>
    <row r="74" spans="1:46" ht="15.75" customHeight="1" x14ac:dyDescent="0.25">
      <c r="A74" s="41"/>
      <c r="B74" s="41"/>
      <c r="D74" s="41"/>
      <c r="E74" s="41"/>
      <c r="F74" s="41"/>
      <c r="G74" s="41"/>
      <c r="H74" s="41"/>
      <c r="I74" s="41"/>
      <c r="J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</row>
    <row r="75" spans="1:46" ht="15.75" customHeight="1" x14ac:dyDescent="0.25">
      <c r="A75" s="41"/>
      <c r="B75" s="41"/>
      <c r="D75" s="41"/>
      <c r="E75" s="41"/>
      <c r="F75" s="41"/>
      <c r="G75" s="41"/>
      <c r="H75" s="41"/>
      <c r="I75" s="41"/>
      <c r="J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</row>
    <row r="76" spans="1:46" ht="15.75" customHeight="1" x14ac:dyDescent="0.25">
      <c r="A76" s="41"/>
      <c r="B76" s="41"/>
      <c r="D76" s="41"/>
      <c r="E76" s="41"/>
      <c r="F76" s="41"/>
      <c r="G76" s="41"/>
      <c r="H76" s="41"/>
      <c r="I76" s="41"/>
      <c r="J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</row>
    <row r="77" spans="1:46" ht="15.75" customHeight="1" x14ac:dyDescent="0.25">
      <c r="A77" s="41"/>
      <c r="B77" s="41"/>
      <c r="D77" s="41"/>
      <c r="E77" s="41"/>
      <c r="F77" s="41"/>
      <c r="G77" s="41"/>
      <c r="H77" s="41"/>
      <c r="I77" s="41"/>
      <c r="J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</row>
    <row r="78" spans="1:46" ht="15.75" customHeight="1" x14ac:dyDescent="0.25">
      <c r="A78" s="41"/>
      <c r="B78" s="41"/>
      <c r="D78" s="41"/>
      <c r="E78" s="41"/>
      <c r="F78" s="41"/>
      <c r="G78" s="41"/>
      <c r="H78" s="41"/>
      <c r="I78" s="41"/>
      <c r="J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</row>
    <row r="79" spans="1:46" ht="15.75" customHeight="1" x14ac:dyDescent="0.25">
      <c r="A79" s="41"/>
      <c r="B79" s="41"/>
      <c r="D79" s="41"/>
      <c r="E79" s="41"/>
      <c r="F79" s="41"/>
      <c r="G79" s="41"/>
      <c r="H79" s="41"/>
      <c r="I79" s="41"/>
      <c r="J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</row>
    <row r="80" spans="1:46" ht="15.75" customHeight="1" x14ac:dyDescent="0.25">
      <c r="A80" s="41"/>
      <c r="B80" s="41"/>
      <c r="D80" s="41"/>
      <c r="E80" s="41"/>
      <c r="F80" s="41"/>
      <c r="G80" s="41"/>
      <c r="H80" s="41"/>
      <c r="I80" s="41"/>
      <c r="J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</row>
    <row r="81" spans="1:46" ht="15.75" customHeight="1" x14ac:dyDescent="0.25">
      <c r="A81" s="41"/>
      <c r="B81" s="41"/>
      <c r="D81" s="41"/>
      <c r="E81" s="41"/>
      <c r="F81" s="41"/>
      <c r="G81" s="41"/>
      <c r="H81" s="41"/>
      <c r="I81" s="41"/>
      <c r="J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</row>
    <row r="82" spans="1:46" ht="15.75" customHeight="1" x14ac:dyDescent="0.25">
      <c r="A82" s="41"/>
      <c r="B82" s="41"/>
      <c r="D82" s="41"/>
      <c r="E82" s="41"/>
      <c r="F82" s="41"/>
      <c r="G82" s="41"/>
      <c r="H82" s="41"/>
      <c r="I82" s="41"/>
      <c r="J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</row>
    <row r="83" spans="1:46" ht="15.75" customHeight="1" x14ac:dyDescent="0.25">
      <c r="A83" s="41"/>
      <c r="B83" s="41"/>
      <c r="D83" s="41"/>
      <c r="E83" s="41"/>
      <c r="F83" s="41"/>
      <c r="G83" s="41"/>
      <c r="H83" s="41"/>
      <c r="I83" s="41"/>
      <c r="J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</row>
    <row r="84" spans="1:46" ht="15.75" customHeight="1" x14ac:dyDescent="0.25">
      <c r="A84" s="41"/>
      <c r="B84" s="41"/>
      <c r="D84" s="41"/>
      <c r="E84" s="41"/>
      <c r="F84" s="41"/>
      <c r="G84" s="41"/>
      <c r="H84" s="41"/>
      <c r="I84" s="41"/>
      <c r="J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</row>
    <row r="85" spans="1:46" ht="15.75" customHeight="1" x14ac:dyDescent="0.25">
      <c r="A85" s="41"/>
      <c r="B85" s="41"/>
      <c r="D85" s="41"/>
      <c r="E85" s="41"/>
      <c r="F85" s="41"/>
      <c r="G85" s="41"/>
      <c r="H85" s="41"/>
      <c r="I85" s="41"/>
      <c r="J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</row>
    <row r="86" spans="1:46" ht="15.75" customHeight="1" x14ac:dyDescent="0.25">
      <c r="A86" s="41"/>
      <c r="B86" s="41"/>
      <c r="D86" s="41"/>
      <c r="E86" s="41"/>
      <c r="F86" s="41"/>
      <c r="G86" s="41"/>
      <c r="H86" s="41"/>
      <c r="I86" s="41"/>
      <c r="J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</row>
    <row r="87" spans="1:46" ht="15.75" customHeight="1" x14ac:dyDescent="0.25">
      <c r="A87" s="41"/>
      <c r="B87" s="41"/>
      <c r="D87" s="41"/>
      <c r="E87" s="41"/>
      <c r="F87" s="41"/>
      <c r="G87" s="41"/>
      <c r="H87" s="41"/>
      <c r="I87" s="41"/>
      <c r="J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</row>
    <row r="88" spans="1:46" ht="15.75" customHeight="1" x14ac:dyDescent="0.25">
      <c r="A88" s="41"/>
      <c r="B88" s="41"/>
      <c r="D88" s="41"/>
      <c r="E88" s="41"/>
      <c r="F88" s="41"/>
      <c r="G88" s="41"/>
      <c r="H88" s="41"/>
      <c r="I88" s="41"/>
      <c r="J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</row>
    <row r="89" spans="1:46" ht="15.75" customHeight="1" x14ac:dyDescent="0.25">
      <c r="A89" s="41"/>
      <c r="B89" s="41"/>
      <c r="D89" s="41"/>
      <c r="E89" s="41"/>
      <c r="F89" s="41"/>
      <c r="G89" s="41"/>
      <c r="H89" s="41"/>
      <c r="I89" s="41"/>
      <c r="J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</row>
    <row r="90" spans="1:46" ht="15.75" customHeight="1" x14ac:dyDescent="0.25">
      <c r="A90" s="41"/>
      <c r="B90" s="41"/>
      <c r="D90" s="41"/>
      <c r="E90" s="41"/>
      <c r="F90" s="41"/>
      <c r="G90" s="41"/>
      <c r="H90" s="41"/>
      <c r="I90" s="41"/>
      <c r="J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</row>
    <row r="91" spans="1:46" ht="15.75" customHeight="1" x14ac:dyDescent="0.25">
      <c r="A91" s="41"/>
      <c r="B91" s="41"/>
      <c r="D91" s="41"/>
      <c r="E91" s="41"/>
      <c r="F91" s="41"/>
      <c r="G91" s="41"/>
      <c r="H91" s="41"/>
      <c r="I91" s="41"/>
      <c r="J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</row>
    <row r="92" spans="1:46" ht="15.75" customHeight="1" x14ac:dyDescent="0.25">
      <c r="A92" s="41"/>
      <c r="B92" s="41"/>
      <c r="D92" s="41"/>
      <c r="E92" s="41"/>
      <c r="F92" s="41"/>
      <c r="G92" s="41"/>
      <c r="H92" s="41"/>
      <c r="I92" s="41"/>
      <c r="J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</row>
    <row r="93" spans="1:46" ht="15.75" customHeight="1" x14ac:dyDescent="0.25">
      <c r="A93" s="41"/>
      <c r="B93" s="41"/>
      <c r="D93" s="41"/>
      <c r="E93" s="41"/>
      <c r="F93" s="41"/>
      <c r="G93" s="41"/>
      <c r="H93" s="41"/>
      <c r="I93" s="41"/>
      <c r="J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</row>
    <row r="94" spans="1:46" ht="15.75" customHeight="1" x14ac:dyDescent="0.25">
      <c r="A94" s="41"/>
      <c r="B94" s="41"/>
      <c r="D94" s="41"/>
      <c r="E94" s="41"/>
      <c r="F94" s="41"/>
      <c r="G94" s="41"/>
      <c r="H94" s="41"/>
      <c r="I94" s="41"/>
      <c r="J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</row>
    <row r="95" spans="1:46" ht="15.75" customHeight="1" x14ac:dyDescent="0.25">
      <c r="A95" s="41"/>
      <c r="B95" s="41"/>
      <c r="D95" s="41"/>
      <c r="E95" s="41"/>
      <c r="F95" s="41"/>
      <c r="G95" s="41"/>
      <c r="H95" s="41"/>
      <c r="I95" s="41"/>
      <c r="J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</row>
    <row r="96" spans="1:46" ht="15.75" customHeight="1" x14ac:dyDescent="0.25">
      <c r="A96" s="41"/>
      <c r="B96" s="41"/>
      <c r="D96" s="41"/>
      <c r="E96" s="41"/>
      <c r="F96" s="41"/>
      <c r="G96" s="41"/>
      <c r="H96" s="41"/>
      <c r="I96" s="41"/>
      <c r="J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</row>
    <row r="97" spans="1:46" ht="15.75" customHeight="1" x14ac:dyDescent="0.25">
      <c r="A97" s="41"/>
      <c r="B97" s="41"/>
      <c r="D97" s="41"/>
      <c r="E97" s="41"/>
      <c r="F97" s="41"/>
      <c r="G97" s="41"/>
      <c r="H97" s="41"/>
      <c r="I97" s="41"/>
      <c r="J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</row>
    <row r="98" spans="1:46" ht="15.75" customHeight="1" x14ac:dyDescent="0.25">
      <c r="A98" s="41"/>
      <c r="B98" s="41"/>
      <c r="D98" s="41"/>
      <c r="E98" s="41"/>
      <c r="F98" s="41"/>
      <c r="G98" s="41"/>
      <c r="H98" s="41"/>
      <c r="I98" s="41"/>
      <c r="J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</row>
    <row r="99" spans="1:46" ht="15.75" customHeight="1" x14ac:dyDescent="0.25">
      <c r="A99" s="41"/>
      <c r="B99" s="41"/>
      <c r="D99" s="41"/>
      <c r="E99" s="41"/>
      <c r="F99" s="41"/>
      <c r="G99" s="41"/>
      <c r="H99" s="41"/>
      <c r="I99" s="41"/>
      <c r="J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</row>
    <row r="100" spans="1:46" ht="15.75" customHeight="1" x14ac:dyDescent="0.25">
      <c r="A100" s="41"/>
      <c r="B100" s="41"/>
      <c r="D100" s="41"/>
      <c r="E100" s="41"/>
      <c r="F100" s="41"/>
      <c r="G100" s="41"/>
      <c r="H100" s="41"/>
      <c r="I100" s="41"/>
      <c r="J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</row>
    <row r="101" spans="1:46" ht="15.75" customHeight="1" x14ac:dyDescent="0.25">
      <c r="A101" s="41"/>
      <c r="B101" s="41"/>
      <c r="D101" s="41"/>
      <c r="E101" s="41"/>
      <c r="F101" s="41"/>
      <c r="G101" s="41"/>
      <c r="H101" s="41"/>
      <c r="I101" s="41"/>
      <c r="J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</row>
    <row r="102" spans="1:46" ht="15.75" customHeight="1" x14ac:dyDescent="0.25">
      <c r="A102" s="41"/>
      <c r="B102" s="41"/>
      <c r="D102" s="41"/>
      <c r="E102" s="41"/>
      <c r="F102" s="41"/>
      <c r="G102" s="41"/>
      <c r="H102" s="41"/>
      <c r="I102" s="41"/>
      <c r="J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</row>
    <row r="103" spans="1:46" ht="15.75" customHeight="1" x14ac:dyDescent="0.25">
      <c r="A103" s="41"/>
      <c r="B103" s="41"/>
      <c r="D103" s="41"/>
      <c r="E103" s="41"/>
      <c r="F103" s="41"/>
      <c r="G103" s="41"/>
      <c r="H103" s="41"/>
      <c r="I103" s="41"/>
      <c r="J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</row>
    <row r="104" spans="1:46" ht="15.75" customHeight="1" x14ac:dyDescent="0.25">
      <c r="A104" s="41"/>
      <c r="B104" s="41"/>
      <c r="D104" s="41"/>
      <c r="E104" s="41"/>
      <c r="F104" s="41"/>
      <c r="G104" s="41"/>
      <c r="H104" s="41"/>
      <c r="I104" s="41"/>
      <c r="J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</row>
    <row r="105" spans="1:46" ht="15.75" customHeight="1" x14ac:dyDescent="0.25">
      <c r="A105" s="41"/>
      <c r="B105" s="41"/>
      <c r="D105" s="41"/>
      <c r="E105" s="41"/>
      <c r="F105" s="41"/>
      <c r="G105" s="41"/>
      <c r="H105" s="41"/>
      <c r="I105" s="41"/>
      <c r="J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</row>
    <row r="106" spans="1:46" ht="15.75" customHeight="1" x14ac:dyDescent="0.25">
      <c r="A106" s="41"/>
      <c r="B106" s="41"/>
      <c r="D106" s="41"/>
      <c r="E106" s="41"/>
      <c r="F106" s="41"/>
      <c r="G106" s="41"/>
      <c r="H106" s="41"/>
      <c r="I106" s="41"/>
      <c r="J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</row>
    <row r="107" spans="1:46" ht="15.75" customHeight="1" x14ac:dyDescent="0.25">
      <c r="A107" s="41"/>
      <c r="B107" s="41"/>
      <c r="D107" s="41"/>
      <c r="E107" s="41"/>
      <c r="F107" s="41"/>
      <c r="G107" s="41"/>
      <c r="H107" s="41"/>
      <c r="I107" s="41"/>
      <c r="J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</row>
    <row r="108" spans="1:46" ht="15.75" customHeight="1" x14ac:dyDescent="0.25">
      <c r="A108" s="41"/>
      <c r="B108" s="41"/>
      <c r="D108" s="41"/>
      <c r="E108" s="41"/>
      <c r="F108" s="41"/>
      <c r="G108" s="41"/>
      <c r="H108" s="41"/>
      <c r="I108" s="41"/>
      <c r="J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</row>
    <row r="109" spans="1:46" ht="15.75" customHeight="1" x14ac:dyDescent="0.25">
      <c r="A109" s="41"/>
      <c r="B109" s="41"/>
      <c r="D109" s="41"/>
      <c r="E109" s="41"/>
      <c r="F109" s="41"/>
      <c r="G109" s="41"/>
      <c r="H109" s="41"/>
      <c r="I109" s="41"/>
      <c r="J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</row>
    <row r="110" spans="1:46" ht="15.75" customHeight="1" x14ac:dyDescent="0.25">
      <c r="A110" s="41"/>
      <c r="B110" s="41"/>
      <c r="D110" s="41"/>
      <c r="E110" s="41"/>
      <c r="F110" s="41"/>
      <c r="G110" s="41"/>
      <c r="H110" s="41"/>
      <c r="I110" s="41"/>
      <c r="J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</row>
    <row r="111" spans="1:46" ht="15.75" customHeight="1" x14ac:dyDescent="0.25">
      <c r="A111" s="41"/>
      <c r="B111" s="41"/>
      <c r="D111" s="41"/>
      <c r="E111" s="41"/>
      <c r="F111" s="41"/>
      <c r="G111" s="41"/>
      <c r="H111" s="41"/>
      <c r="I111" s="41"/>
      <c r="J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</row>
  </sheetData>
  <autoFilter ref="A2:AM33"/>
  <conditionalFormatting sqref="D2">
    <cfRule type="containsText" dxfId="89" priority="1" operator="containsText" text="Dr. Marilena Colea">
      <formula>NOT(ISERROR(SEARCH(("Dr. Marilena Colea"),(D2))))</formula>
    </cfRule>
  </conditionalFormatting>
  <conditionalFormatting sqref="D2">
    <cfRule type="containsText" dxfId="88" priority="2" operator="containsText" text="Dr. Doina Asanache">
      <formula>NOT(ISERROR(SEARCH(("Dr. Doina Asanache"),(D2))))</formula>
    </cfRule>
  </conditionalFormatting>
  <conditionalFormatting sqref="D2">
    <cfRule type="containsText" dxfId="87" priority="3" operator="containsText" text="Dr. Mihaela Sandu">
      <formula>NOT(ISERROR(SEARCH(("Dr. Mihaela Sandu"),(D2))))</formula>
    </cfRule>
  </conditionalFormatting>
  <conditionalFormatting sqref="D2">
    <cfRule type="containsText" dxfId="86" priority="4" operator="containsText" text="Dr. Daniel Leica">
      <formula>NOT(ISERROR(SEARCH(("Dr. Daniel Leica"),(D2))))</formula>
    </cfRule>
  </conditionalFormatting>
  <conditionalFormatting sqref="D2">
    <cfRule type="containsText" dxfId="85" priority="5" operator="containsText" text="Dr. Elena Mitrofan">
      <formula>NOT(ISERROR(SEARCH(("Dr. Elena Mitrofan"),(D2))))</formula>
    </cfRule>
  </conditionalFormatting>
  <conditionalFormatting sqref="D2">
    <cfRule type="containsText" dxfId="84" priority="6" operator="containsText" text="Dr. Cristian Cojocaru">
      <formula>NOT(ISERROR(SEARCH(("Dr. Cristian Cojocaru"),(D2))))</formula>
    </cfRule>
  </conditionalFormatting>
  <conditionalFormatting sqref="D2">
    <cfRule type="containsText" dxfId="83" priority="7" operator="containsText" text="Dr. Radu Crisan">
      <formula>NOT(ISERROR(SEARCH(("Dr. Radu Crisan"),(D2))))</formula>
    </cfRule>
  </conditionalFormatting>
  <conditionalFormatting sqref="D2">
    <cfRule type="containsText" dxfId="82" priority="8" operator="containsText" text="Dr. Oana Miron">
      <formula>NOT(ISERROR(SEARCH(("Dr. Oana Miron"),(D2))))</formula>
    </cfRule>
  </conditionalFormatting>
  <conditionalFormatting sqref="W2">
    <cfRule type="containsText" dxfId="81" priority="9" operator="containsText" text="Dr. Marilena Colea">
      <formula>NOT(ISERROR(SEARCH(("Dr. Marilena Colea"),(W2))))</formula>
    </cfRule>
  </conditionalFormatting>
  <conditionalFormatting sqref="W2">
    <cfRule type="containsText" dxfId="80" priority="10" operator="containsText" text="Dr. Doina Asanache">
      <formula>NOT(ISERROR(SEARCH(("Dr. Doina Asanache"),(W2))))</formula>
    </cfRule>
  </conditionalFormatting>
  <conditionalFormatting sqref="W2">
    <cfRule type="containsText" dxfId="79" priority="11" operator="containsText" text="Dr. Mihaela Sandu">
      <formula>NOT(ISERROR(SEARCH(("Dr. Mihaela Sandu"),(W2))))</formula>
    </cfRule>
  </conditionalFormatting>
  <conditionalFormatting sqref="W2">
    <cfRule type="containsText" dxfId="78" priority="12" operator="containsText" text="Dr. Daniel Leica">
      <formula>NOT(ISERROR(SEARCH(("Dr. Daniel Leica"),(W2))))</formula>
    </cfRule>
  </conditionalFormatting>
  <conditionalFormatting sqref="W2">
    <cfRule type="containsText" dxfId="77" priority="13" operator="containsText" text="Dr. Elena Mitrofan">
      <formula>NOT(ISERROR(SEARCH(("Dr. Elena Mitrofan"),(W2))))</formula>
    </cfRule>
  </conditionalFormatting>
  <conditionalFormatting sqref="W2">
    <cfRule type="containsText" dxfId="76" priority="14" operator="containsText" text="Dr. Cristian Cojocaru">
      <formula>NOT(ISERROR(SEARCH(("Dr. Cristian Cojocaru"),(W2))))</formula>
    </cfRule>
  </conditionalFormatting>
  <conditionalFormatting sqref="W2">
    <cfRule type="containsText" dxfId="75" priority="15" operator="containsText" text="Dr. Radu Crisan">
      <formula>NOT(ISERROR(SEARCH(("Dr. Radu Crisan"),(W2))))</formula>
    </cfRule>
  </conditionalFormatting>
  <conditionalFormatting sqref="W2">
    <cfRule type="containsText" dxfId="74" priority="16" operator="containsText" text="Dr. Oana Miron">
      <formula>NOT(ISERROR(SEARCH(("Dr. Oana Miron"),(W2))))</formula>
    </cfRule>
  </conditionalFormatting>
  <conditionalFormatting sqref="F2 E2:E33">
    <cfRule type="containsText" dxfId="73" priority="17" operator="containsText" text="Dr. Marilena Colea">
      <formula>NOT(ISERROR(SEARCH(("Dr. Marilena Colea"),(F2))))</formula>
    </cfRule>
  </conditionalFormatting>
  <conditionalFormatting sqref="F2 E2:E33">
    <cfRule type="containsText" dxfId="72" priority="18" operator="containsText" text="Dr. Doina Asanache">
      <formula>NOT(ISERROR(SEARCH(("Dr. Doina Asanache"),(F2))))</formula>
    </cfRule>
  </conditionalFormatting>
  <conditionalFormatting sqref="F2 E2:E33">
    <cfRule type="containsText" dxfId="71" priority="19" operator="containsText" text="Dr. Mihaela Sandu">
      <formula>NOT(ISERROR(SEARCH(("Dr. Mihaela Sandu"),(F2))))</formula>
    </cfRule>
  </conditionalFormatting>
  <conditionalFormatting sqref="F2 E2:E33">
    <cfRule type="containsText" dxfId="70" priority="20" operator="containsText" text="Dr. Daniel Leica">
      <formula>NOT(ISERROR(SEARCH(("Dr. Daniel Leica"),(F2))))</formula>
    </cfRule>
  </conditionalFormatting>
  <conditionalFormatting sqref="F2 E2:E33">
    <cfRule type="containsText" dxfId="69" priority="21" operator="containsText" text="Dr. Elena Mitrofan">
      <formula>NOT(ISERROR(SEARCH(("Dr. Elena Mitrofan"),(F2))))</formula>
    </cfRule>
  </conditionalFormatting>
  <conditionalFormatting sqref="F2 E2:E33">
    <cfRule type="containsText" dxfId="68" priority="22" operator="containsText" text="Dr. Cristian Cojocaru">
      <formula>NOT(ISERROR(SEARCH(("Dr. Cristian Cojocaru"),(F2))))</formula>
    </cfRule>
  </conditionalFormatting>
  <conditionalFormatting sqref="F2 E2:E33">
    <cfRule type="containsText" dxfId="67" priority="23" operator="containsText" text="Dr. Radu Crisan">
      <formula>NOT(ISERROR(SEARCH(("Dr. Radu Crisan"),(F2))))</formula>
    </cfRule>
  </conditionalFormatting>
  <conditionalFormatting sqref="F2 E2:E33">
    <cfRule type="containsText" dxfId="66" priority="24" operator="containsText" text="Dr. Oana Miron">
      <formula>NOT(ISERROR(SEARCH(("Dr. Oana Miron"),(F2))))</formula>
    </cfRule>
  </conditionalFormatting>
  <conditionalFormatting sqref="E3:E33">
    <cfRule type="containsText" dxfId="65" priority="25" operator="containsText" text="Dr. Viorica Bors">
      <formula>NOT(ISERROR(SEARCH(("Dr. Viorica Bors"),(E3))))</formula>
    </cfRule>
  </conditionalFormatting>
  <conditionalFormatting sqref="E3:E33">
    <cfRule type="containsText" dxfId="64" priority="26" operator="containsText" text="Dr. Anda Tesloianu">
      <formula>NOT(ISERROR(SEARCH(("Dr. Anda Tesloianu"),(E3))))</formula>
    </cfRule>
  </conditionalFormatting>
  <conditionalFormatting sqref="E3:E33">
    <cfRule type="containsText" dxfId="63" priority="27" operator="containsText" text="Dr. Sabina Antoniu">
      <formula>NOT(ISERROR(SEARCH(("Dr. Sabina Antoniu"),(E3))))</formula>
    </cfRule>
  </conditionalFormatting>
  <conditionalFormatting sqref="H2 G2:G33">
    <cfRule type="containsText" dxfId="62" priority="28" operator="containsText" text="Dr. Marilena Colea">
      <formula>NOT(ISERROR(SEARCH(("Dr. Marilena Colea"),(H2))))</formula>
    </cfRule>
  </conditionalFormatting>
  <conditionalFormatting sqref="H2 G2:G33">
    <cfRule type="containsText" dxfId="61" priority="29" operator="containsText" text="Dr. Doina Asanache">
      <formula>NOT(ISERROR(SEARCH(("Dr. Doina Asanache"),(H2))))</formula>
    </cfRule>
  </conditionalFormatting>
  <conditionalFormatting sqref="H2 G2:G33">
    <cfRule type="containsText" dxfId="60" priority="30" operator="containsText" text="Dr. Mihaela Sandu">
      <formula>NOT(ISERROR(SEARCH(("Dr. Mihaela Sandu"),(H2))))</formula>
    </cfRule>
  </conditionalFormatting>
  <conditionalFormatting sqref="H2 G2:G33">
    <cfRule type="containsText" dxfId="59" priority="31" operator="containsText" text="Dr. Daniel Leica">
      <formula>NOT(ISERROR(SEARCH(("Dr. Daniel Leica"),(H2))))</formula>
    </cfRule>
  </conditionalFormatting>
  <conditionalFormatting sqref="H2 G2:G33">
    <cfRule type="containsText" dxfId="58" priority="32" operator="containsText" text="Dr. Elena Mitrofan">
      <formula>NOT(ISERROR(SEARCH(("Dr. Elena Mitrofan"),(H2))))</formula>
    </cfRule>
  </conditionalFormatting>
  <conditionalFormatting sqref="H2 G2:G33">
    <cfRule type="containsText" dxfId="57" priority="33" operator="containsText" text="Dr. Cristian Cojocaru">
      <formula>NOT(ISERROR(SEARCH(("Dr. Cristian Cojocaru"),(H2))))</formula>
    </cfRule>
  </conditionalFormatting>
  <conditionalFormatting sqref="H2 G2:G33">
    <cfRule type="containsText" dxfId="56" priority="34" operator="containsText" text="Dr. Radu Crisan">
      <formula>NOT(ISERROR(SEARCH(("Dr. Radu Crisan"),(H2))))</formula>
    </cfRule>
  </conditionalFormatting>
  <conditionalFormatting sqref="H2 G2:G33">
    <cfRule type="containsText" dxfId="55" priority="35" operator="containsText" text="Dr. Oana Miron">
      <formula>NOT(ISERROR(SEARCH(("Dr. Oana Miron"),(H2))))</formula>
    </cfRule>
  </conditionalFormatting>
  <conditionalFormatting sqref="G3:G33">
    <cfRule type="containsText" dxfId="54" priority="36" operator="containsText" text="Dr. Viorica Bors">
      <formula>NOT(ISERROR(SEARCH(("Dr. Viorica Bors"),(G3))))</formula>
    </cfRule>
  </conditionalFormatting>
  <conditionalFormatting sqref="G3:G33">
    <cfRule type="containsText" dxfId="53" priority="37" operator="containsText" text="Dr. Anda Tesloianu">
      <formula>NOT(ISERROR(SEARCH(("Dr. Anda Tesloianu"),(G3))))</formula>
    </cfRule>
  </conditionalFormatting>
  <conditionalFormatting sqref="G3:G33">
    <cfRule type="containsText" dxfId="52" priority="38" operator="containsText" text="Dr. Sabina Antoniu">
      <formula>NOT(ISERROR(SEARCH(("Dr. Sabina Antoniu"),(G3))))</formula>
    </cfRule>
  </conditionalFormatting>
  <conditionalFormatting sqref="M3:M33">
    <cfRule type="containsText" dxfId="51" priority="39" operator="containsText" text="Dr. Viorica Bors">
      <formula>NOT(ISERROR(SEARCH(("Dr. Viorica Bors"),(M3))))</formula>
    </cfRule>
  </conditionalFormatting>
  <conditionalFormatting sqref="M3:M33">
    <cfRule type="containsText" dxfId="50" priority="40" operator="containsText" text="Dr. Anda Tesloianu">
      <formula>NOT(ISERROR(SEARCH(("Dr. Anda Tesloianu"),(M3))))</formula>
    </cfRule>
  </conditionalFormatting>
  <conditionalFormatting sqref="M3:M33">
    <cfRule type="containsText" dxfId="49" priority="41" operator="containsText" text="Dr. Sabina Antoniu">
      <formula>NOT(ISERROR(SEARCH(("Dr. Sabina Antoniu"),(M3))))</formula>
    </cfRule>
  </conditionalFormatting>
  <conditionalFormatting sqref="N2 M2:M33">
    <cfRule type="containsText" dxfId="48" priority="42" operator="containsText" text="Dr. Marilena Colea">
      <formula>NOT(ISERROR(SEARCH(("Dr. Marilena Colea"),(N2))))</formula>
    </cfRule>
  </conditionalFormatting>
  <conditionalFormatting sqref="N2 M2:M33">
    <cfRule type="containsText" dxfId="47" priority="43" operator="containsText" text="Dr. Doina Asanache">
      <formula>NOT(ISERROR(SEARCH(("Dr. Doina Asanache"),(N2))))</formula>
    </cfRule>
  </conditionalFormatting>
  <conditionalFormatting sqref="N2 M2:M33">
    <cfRule type="containsText" dxfId="46" priority="44" operator="containsText" text="Dr. Mihaela Sandu">
      <formula>NOT(ISERROR(SEARCH(("Dr. Mihaela Sandu"),(N2))))</formula>
    </cfRule>
  </conditionalFormatting>
  <conditionalFormatting sqref="N2 M2:M33">
    <cfRule type="containsText" dxfId="45" priority="45" operator="containsText" text="Dr. Daniel Leica">
      <formula>NOT(ISERROR(SEARCH(("Dr. Daniel Leica"),(N2))))</formula>
    </cfRule>
  </conditionalFormatting>
  <conditionalFormatting sqref="N2 M2:M33">
    <cfRule type="containsText" dxfId="44" priority="46" operator="containsText" text="Dr. Elena Mitrofan">
      <formula>NOT(ISERROR(SEARCH(("Dr. Elena Mitrofan"),(N2))))</formula>
    </cfRule>
  </conditionalFormatting>
  <conditionalFormatting sqref="N2 M2:M33">
    <cfRule type="containsText" dxfId="43" priority="47" operator="containsText" text="Dr. Cristian Cojocaru">
      <formula>NOT(ISERROR(SEARCH(("Dr. Cristian Cojocaru"),(N2))))</formula>
    </cfRule>
  </conditionalFormatting>
  <conditionalFormatting sqref="N2 M2:M33">
    <cfRule type="containsText" dxfId="42" priority="48" operator="containsText" text="Dr. Radu Crisan">
      <formula>NOT(ISERROR(SEARCH(("Dr. Radu Crisan"),(N2))))</formula>
    </cfRule>
  </conditionalFormatting>
  <conditionalFormatting sqref="N2 M2:M33">
    <cfRule type="containsText" dxfId="41" priority="49" operator="containsText" text="Dr. Oana Miron">
      <formula>NOT(ISERROR(SEARCH(("Dr. Oana Miron"),(N2))))</formula>
    </cfRule>
  </conditionalFormatting>
  <conditionalFormatting sqref="I3:I33">
    <cfRule type="containsText" dxfId="40" priority="50" operator="containsText" text="Dr. Viorica Bors">
      <formula>NOT(ISERROR(SEARCH(("Dr. Viorica Bors"),(I3))))</formula>
    </cfRule>
  </conditionalFormatting>
  <conditionalFormatting sqref="I3:I33">
    <cfRule type="containsText" dxfId="39" priority="51" operator="containsText" text="Dr. Anda Tesloianu">
      <formula>NOT(ISERROR(SEARCH(("Dr. Anda Tesloianu"),(I3))))</formula>
    </cfRule>
  </conditionalFormatting>
  <conditionalFormatting sqref="I3:I33">
    <cfRule type="containsText" dxfId="38" priority="52" operator="containsText" text="Dr. Sabina Antoniu">
      <formula>NOT(ISERROR(SEARCH(("Dr. Sabina Antoniu"),(I3))))</formula>
    </cfRule>
  </conditionalFormatting>
  <conditionalFormatting sqref="J2 I2:I33">
    <cfRule type="containsText" dxfId="37" priority="53" operator="containsText" text="Dr. Marilena Colea">
      <formula>NOT(ISERROR(SEARCH(("Dr. Marilena Colea"),(J2))))</formula>
    </cfRule>
  </conditionalFormatting>
  <conditionalFormatting sqref="J2 I2:I33">
    <cfRule type="containsText" dxfId="36" priority="54" operator="containsText" text="Dr. Doina Asanache">
      <formula>NOT(ISERROR(SEARCH(("Dr. Doina Asanache"),(J2))))</formula>
    </cfRule>
  </conditionalFormatting>
  <conditionalFormatting sqref="J2 I2:I33">
    <cfRule type="containsText" dxfId="35" priority="55" operator="containsText" text="Dr. Mihaela Sandu">
      <formula>NOT(ISERROR(SEARCH(("Dr. Mihaela Sandu"),(J2))))</formula>
    </cfRule>
  </conditionalFormatting>
  <conditionalFormatting sqref="J2 I2:I33">
    <cfRule type="containsText" dxfId="34" priority="56" operator="containsText" text="Dr. Daniel Leica">
      <formula>NOT(ISERROR(SEARCH(("Dr. Daniel Leica"),(J2))))</formula>
    </cfRule>
  </conditionalFormatting>
  <conditionalFormatting sqref="J2 I2:I33">
    <cfRule type="containsText" dxfId="33" priority="57" operator="containsText" text="Dr. Elena Mitrofan">
      <formula>NOT(ISERROR(SEARCH(("Dr. Elena Mitrofan"),(J2))))</formula>
    </cfRule>
  </conditionalFormatting>
  <conditionalFormatting sqref="J2 I2:I33">
    <cfRule type="containsText" dxfId="32" priority="58" operator="containsText" text="Dr. Cristian Cojocaru">
      <formula>NOT(ISERROR(SEARCH(("Dr. Cristian Cojocaru"),(J2))))</formula>
    </cfRule>
  </conditionalFormatting>
  <conditionalFormatting sqref="J2 I2:I33">
    <cfRule type="containsText" dxfId="31" priority="59" operator="containsText" text="Dr. Radu Crisan">
      <formula>NOT(ISERROR(SEARCH(("Dr. Radu Crisan"),(J2))))</formula>
    </cfRule>
  </conditionalFormatting>
  <conditionalFormatting sqref="J2 I2:I33">
    <cfRule type="containsText" dxfId="30" priority="60" operator="containsText" text="Dr. Oana Miron">
      <formula>NOT(ISERROR(SEARCH(("Dr. Oana Miron"),(J2))))</formula>
    </cfRule>
  </conditionalFormatting>
  <conditionalFormatting sqref="Q3:Q33">
    <cfRule type="containsText" dxfId="29" priority="61" operator="containsText" text="Dr. Viorica Bors">
      <formula>NOT(ISERROR(SEARCH(("Dr. Viorica Bors"),(Q3))))</formula>
    </cfRule>
  </conditionalFormatting>
  <conditionalFormatting sqref="Q3:Q33">
    <cfRule type="containsText" dxfId="28" priority="62" operator="containsText" text="Dr. Anda Tesloianu">
      <formula>NOT(ISERROR(SEARCH(("Dr. Anda Tesloianu"),(Q3))))</formula>
    </cfRule>
  </conditionalFormatting>
  <conditionalFormatting sqref="Q3:Q33">
    <cfRule type="containsText" dxfId="27" priority="63" operator="containsText" text="Dr. Sabina Antoniu">
      <formula>NOT(ISERROR(SEARCH(("Dr. Sabina Antoniu"),(Q3))))</formula>
    </cfRule>
  </conditionalFormatting>
  <conditionalFormatting sqref="L2">
    <cfRule type="containsText" dxfId="26" priority="64" operator="containsText" text="Dr. Marilena Colea">
      <formula>NOT(ISERROR(SEARCH(("Dr. Marilena Colea"),(L2))))</formula>
    </cfRule>
  </conditionalFormatting>
  <conditionalFormatting sqref="L2">
    <cfRule type="containsText" dxfId="25" priority="65" operator="containsText" text="Dr. Doina Asanache">
      <formula>NOT(ISERROR(SEARCH(("Dr. Doina Asanache"),(L2))))</formula>
    </cfRule>
  </conditionalFormatting>
  <conditionalFormatting sqref="L2">
    <cfRule type="containsText" dxfId="24" priority="66" operator="containsText" text="Dr. Mihaela Sandu">
      <formula>NOT(ISERROR(SEARCH(("Dr. Mihaela Sandu"),(L2))))</formula>
    </cfRule>
  </conditionalFormatting>
  <conditionalFormatting sqref="L2">
    <cfRule type="containsText" dxfId="23" priority="67" operator="containsText" text="Dr. Daniel Leica">
      <formula>NOT(ISERROR(SEARCH(("Dr. Daniel Leica"),(L2))))</formula>
    </cfRule>
  </conditionalFormatting>
  <conditionalFormatting sqref="L2">
    <cfRule type="containsText" dxfId="22" priority="68" operator="containsText" text="Dr. Elena Mitrofan">
      <formula>NOT(ISERROR(SEARCH(("Dr. Elena Mitrofan"),(L2))))</formula>
    </cfRule>
  </conditionalFormatting>
  <conditionalFormatting sqref="L2">
    <cfRule type="containsText" dxfId="21" priority="69" operator="containsText" text="Dr. Cristian Cojocaru">
      <formula>NOT(ISERROR(SEARCH(("Dr. Cristian Cojocaru"),(L2))))</formula>
    </cfRule>
  </conditionalFormatting>
  <conditionalFormatting sqref="L2">
    <cfRule type="containsText" dxfId="20" priority="70" operator="containsText" text="Dr. Radu Crisan">
      <formula>NOT(ISERROR(SEARCH(("Dr. Radu Crisan"),(L2))))</formula>
    </cfRule>
  </conditionalFormatting>
  <conditionalFormatting sqref="L2">
    <cfRule type="containsText" dxfId="19" priority="71" operator="containsText" text="Dr. Oana Miron">
      <formula>NOT(ISERROR(SEARCH(("Dr. Oana Miron"),(L2))))</formula>
    </cfRule>
  </conditionalFormatting>
  <conditionalFormatting sqref="R2 Q2:Q33">
    <cfRule type="containsText" dxfId="18" priority="72" operator="containsText" text="Dr. Marilena Colea">
      <formula>NOT(ISERROR(SEARCH(("Dr. Marilena Colea"),(R2))))</formula>
    </cfRule>
  </conditionalFormatting>
  <conditionalFormatting sqref="R2 Q2:Q33">
    <cfRule type="containsText" dxfId="17" priority="73" operator="containsText" text="Dr. Doina Asanache">
      <formula>NOT(ISERROR(SEARCH(("Dr. Doina Asanache"),(R2))))</formula>
    </cfRule>
  </conditionalFormatting>
  <conditionalFormatting sqref="R2 Q2:Q33">
    <cfRule type="containsText" dxfId="16" priority="74" operator="containsText" text="Dr. Mihaela Sandu">
      <formula>NOT(ISERROR(SEARCH(("Dr. Mihaela Sandu"),(R2))))</formula>
    </cfRule>
  </conditionalFormatting>
  <conditionalFormatting sqref="R2 Q2:Q33">
    <cfRule type="containsText" dxfId="15" priority="75" operator="containsText" text="Dr. Daniel Leica">
      <formula>NOT(ISERROR(SEARCH(("Dr. Daniel Leica"),(R2))))</formula>
    </cfRule>
  </conditionalFormatting>
  <conditionalFormatting sqref="R2 Q2:Q33">
    <cfRule type="containsText" dxfId="14" priority="76" operator="containsText" text="Dr. Elena Mitrofan">
      <formula>NOT(ISERROR(SEARCH(("Dr. Elena Mitrofan"),(R2))))</formula>
    </cfRule>
  </conditionalFormatting>
  <conditionalFormatting sqref="R2 Q2:Q33">
    <cfRule type="containsText" dxfId="13" priority="77" operator="containsText" text="Dr. Cristian Cojocaru">
      <formula>NOT(ISERROR(SEARCH(("Dr. Cristian Cojocaru"),(R2))))</formula>
    </cfRule>
  </conditionalFormatting>
  <conditionalFormatting sqref="R2 Q2:Q33">
    <cfRule type="containsText" dxfId="12" priority="78" operator="containsText" text="Dr. Radu Crisan">
      <formula>NOT(ISERROR(SEARCH(("Dr. Radu Crisan"),(R2))))</formula>
    </cfRule>
  </conditionalFormatting>
  <conditionalFormatting sqref="R2 Q2:Q33">
    <cfRule type="containsText" dxfId="11" priority="79" operator="containsText" text="Dr. Oana Miron">
      <formula>NOT(ISERROR(SEARCH(("Dr. Oana Miron"),(R2))))</formula>
    </cfRule>
  </conditionalFormatting>
  <conditionalFormatting sqref="O3:O33">
    <cfRule type="containsText" dxfId="10" priority="80" operator="containsText" text="Dr. Viorica Bors">
      <formula>NOT(ISERROR(SEARCH(("Dr. Viorica Bors"),(O3))))</formula>
    </cfRule>
  </conditionalFormatting>
  <conditionalFormatting sqref="O3:O33">
    <cfRule type="containsText" dxfId="9" priority="81" operator="containsText" text="Dr. Anda Tesloianu">
      <formula>NOT(ISERROR(SEARCH(("Dr. Anda Tesloianu"),(O3))))</formula>
    </cfRule>
  </conditionalFormatting>
  <conditionalFormatting sqref="O3:O33">
    <cfRule type="containsText" dxfId="8" priority="82" operator="containsText" text="Dr. Sabina Antoniu">
      <formula>NOT(ISERROR(SEARCH(("Dr. Sabina Antoniu"),(O3))))</formula>
    </cfRule>
  </conditionalFormatting>
  <conditionalFormatting sqref="P2 O2:O33">
    <cfRule type="containsText" dxfId="7" priority="83" operator="containsText" text="Dr. Marilena Colea">
      <formula>NOT(ISERROR(SEARCH(("Dr. Marilena Colea"),(P2))))</formula>
    </cfRule>
  </conditionalFormatting>
  <conditionalFormatting sqref="P2 O2:O33">
    <cfRule type="containsText" dxfId="6" priority="84" operator="containsText" text="Dr. Doina Asanache">
      <formula>NOT(ISERROR(SEARCH(("Dr. Doina Asanache"),(P2))))</formula>
    </cfRule>
  </conditionalFormatting>
  <conditionalFormatting sqref="P2 O2:O33">
    <cfRule type="containsText" dxfId="5" priority="85" operator="containsText" text="Dr. Mihaela Sandu">
      <formula>NOT(ISERROR(SEARCH(("Dr. Mihaela Sandu"),(P2))))</formula>
    </cfRule>
  </conditionalFormatting>
  <conditionalFormatting sqref="P2 O2:O33">
    <cfRule type="containsText" dxfId="4" priority="86" operator="containsText" text="Dr. Daniel Leica">
      <formula>NOT(ISERROR(SEARCH(("Dr. Daniel Leica"),(P2))))</formula>
    </cfRule>
  </conditionalFormatting>
  <conditionalFormatting sqref="P2 O2:O33">
    <cfRule type="containsText" dxfId="3" priority="87" operator="containsText" text="Dr. Elena Mitrofan">
      <formula>NOT(ISERROR(SEARCH(("Dr. Elena Mitrofan"),(P2))))</formula>
    </cfRule>
  </conditionalFormatting>
  <conditionalFormatting sqref="P2 O2:O33">
    <cfRule type="containsText" dxfId="2" priority="88" operator="containsText" text="Dr. Cristian Cojocaru">
      <formula>NOT(ISERROR(SEARCH(("Dr. Cristian Cojocaru"),(P2))))</formula>
    </cfRule>
  </conditionalFormatting>
  <conditionalFormatting sqref="P2 O2:O33">
    <cfRule type="containsText" dxfId="1" priority="89" operator="containsText" text="Dr. Radu Crisan">
      <formula>NOT(ISERROR(SEARCH(("Dr. Radu Crisan"),(P2))))</formula>
    </cfRule>
  </conditionalFormatting>
  <conditionalFormatting sqref="P2 O2:O33">
    <cfRule type="containsText" dxfId="0" priority="90" operator="containsText" text="Dr. Oana Miron">
      <formula>NOT(ISERROR(SEARCH(("Dr. Oana Miron"),(P2))))</formula>
    </cfRule>
  </conditionalFormatting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0"/>
  <sheetViews>
    <sheetView workbookViewId="0"/>
  </sheetViews>
  <sheetFormatPr defaultColWidth="14.42578125" defaultRowHeight="15" customHeight="1" x14ac:dyDescent="0.25"/>
  <cols>
    <col min="1" max="1" width="18" customWidth="1"/>
    <col min="2" max="2" width="11.85546875" customWidth="1"/>
    <col min="3" max="3" width="17.28515625" customWidth="1"/>
    <col min="4" max="4" width="11" customWidth="1"/>
    <col min="5" max="5" width="19.28515625" customWidth="1"/>
    <col min="6" max="6" width="11" customWidth="1"/>
    <col min="7" max="7" width="19.140625" customWidth="1"/>
    <col min="8" max="8" width="11.28515625" customWidth="1"/>
    <col min="9" max="9" width="17.85546875" customWidth="1"/>
    <col min="10" max="10" width="11.28515625" customWidth="1"/>
    <col min="11" max="11" width="27.85546875" customWidth="1"/>
    <col min="12" max="12" width="11.28515625" customWidth="1"/>
    <col min="13" max="13" width="16" customWidth="1"/>
    <col min="14" max="14" width="11.28515625" customWidth="1"/>
    <col min="15" max="18" width="11.42578125" customWidth="1"/>
  </cols>
  <sheetData>
    <row r="1" spans="1:1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0" t="s">
        <v>175</v>
      </c>
    </row>
    <row r="2" spans="1:1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27" t="s">
        <v>176</v>
      </c>
    </row>
    <row r="3" spans="1:1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27" t="s">
        <v>84</v>
      </c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1"/>
      <c r="R4" s="27" t="s">
        <v>177</v>
      </c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61"/>
      <c r="R5" s="27" t="s">
        <v>175</v>
      </c>
    </row>
    <row r="6" spans="1:18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61"/>
      <c r="R6" s="27" t="s">
        <v>86</v>
      </c>
    </row>
    <row r="7" spans="1:18" ht="15.75" x14ac:dyDescent="0.25">
      <c r="A7" s="1"/>
      <c r="B7" s="4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61"/>
      <c r="R7" s="27" t="s">
        <v>178</v>
      </c>
    </row>
    <row r="8" spans="1:18" ht="15.75" x14ac:dyDescent="0.25">
      <c r="A8" s="1"/>
      <c r="B8" s="5" t="s">
        <v>179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R8" s="27" t="s">
        <v>180</v>
      </c>
    </row>
    <row r="9" spans="1:18" ht="15.75" x14ac:dyDescent="0.25">
      <c r="A9" s="1"/>
      <c r="B9" s="1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R9" s="27" t="s">
        <v>181</v>
      </c>
    </row>
    <row r="10" spans="1:18" ht="15.75" x14ac:dyDescent="0.25">
      <c r="A10" s="1"/>
      <c r="B10" s="1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R10" s="53"/>
    </row>
    <row r="11" spans="1:18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A12" s="62" t="s">
        <v>116</v>
      </c>
      <c r="B12" s="63" t="s">
        <v>106</v>
      </c>
      <c r="C12" s="62" t="s">
        <v>117</v>
      </c>
      <c r="D12" s="63" t="s">
        <v>118</v>
      </c>
      <c r="E12" s="62" t="s">
        <v>119</v>
      </c>
      <c r="F12" s="63" t="s">
        <v>118</v>
      </c>
      <c r="G12" s="62" t="s">
        <v>120</v>
      </c>
      <c r="H12" s="63" t="s">
        <v>106</v>
      </c>
      <c r="I12" s="62" t="s">
        <v>121</v>
      </c>
      <c r="J12" s="63" t="s">
        <v>106</v>
      </c>
      <c r="K12" s="62" t="s">
        <v>122</v>
      </c>
      <c r="L12" s="63" t="s">
        <v>106</v>
      </c>
      <c r="M12" s="64" t="s">
        <v>123</v>
      </c>
      <c r="N12" s="63" t="s">
        <v>106</v>
      </c>
      <c r="O12" s="1"/>
      <c r="P12" s="1"/>
    </row>
    <row r="13" spans="1:18" ht="31.5" x14ac:dyDescent="0.25">
      <c r="A13" s="65" t="s">
        <v>24</v>
      </c>
      <c r="B13" s="66">
        <f>SUMIF('Ore de garda'!$C$3:$C$32,'Print Ore de garda'!A13,'Ore de garda'!$D$3:$D$32)</f>
        <v>0</v>
      </c>
      <c r="C13" s="61" t="s">
        <v>57</v>
      </c>
      <c r="D13" s="66">
        <f>SUMIF('Ore de garda'!$E$3:$E$32,'Print Ore de garda'!C13,'Ore de garda'!$F$3:$F$32)</f>
        <v>0</v>
      </c>
      <c r="E13" s="13" t="s">
        <v>182</v>
      </c>
      <c r="F13" s="66">
        <f>SUMIF('Ore de garda'!$G$3:$G$32,E13,'Ore de garda'!$H$3:$H$32)</f>
        <v>0</v>
      </c>
      <c r="G13" s="60" t="s">
        <v>175</v>
      </c>
      <c r="H13" s="66">
        <f>SUMIF('Ore de garda'!$I$3:$I$32,'Print Ore de garda'!G13,'Ore de garda'!$J$3:$J$32)</f>
        <v>0</v>
      </c>
      <c r="I13" s="65" t="s">
        <v>125</v>
      </c>
      <c r="J13" s="66">
        <f>SUMIF('Ore de garda'!$K$3:$K$32,'Print Ore de garda'!I13,'Ore de garda'!$L$3:$L$32)</f>
        <v>0</v>
      </c>
      <c r="K13" s="67" t="s">
        <v>139</v>
      </c>
      <c r="L13" s="66">
        <f>SUMIF('Ore de garda'!$M$3:$M$32,'Print Ore de garda'!K13,'Ore de garda'!$N$3:$N$32)</f>
        <v>0</v>
      </c>
      <c r="M13" s="61" t="s">
        <v>54</v>
      </c>
      <c r="N13" s="66">
        <f>SUMIF('Ore de garda'!$Q$3:$Q$32,'Print Ore de garda'!M13,'Ore de garda'!$R$3:$R$32)</f>
        <v>0</v>
      </c>
    </row>
    <row r="14" spans="1:18" ht="31.5" x14ac:dyDescent="0.25">
      <c r="A14" s="65" t="s">
        <v>21</v>
      </c>
      <c r="B14" s="66">
        <f>SUMIF('Ore de garda'!$C$3:$C$32,'Print Ore de garda'!A14,'Ore de garda'!$D$3:$D$32)</f>
        <v>42</v>
      </c>
      <c r="C14" s="61" t="s">
        <v>52</v>
      </c>
      <c r="D14" s="66">
        <f>SUMIF('Ore de garda'!$E$3:$E$32,'Print Ore de garda'!C14,'Ore de garda'!$F$3:$F$32)</f>
        <v>120</v>
      </c>
      <c r="E14" s="14" t="s">
        <v>183</v>
      </c>
      <c r="F14" s="66">
        <f>SUMIF('Ore de garda'!$G$3:$G$32,E14,'Ore de garda'!$H$3:$H$32)</f>
        <v>0</v>
      </c>
      <c r="G14" s="27" t="s">
        <v>176</v>
      </c>
      <c r="H14" s="66">
        <f>SUMIF('Ore de garda'!$I$3:$I$32,'Print Ore de garda'!G14,'Ore de garda'!$J$3:$J$32)</f>
        <v>120</v>
      </c>
      <c r="I14" s="65" t="s">
        <v>82</v>
      </c>
      <c r="J14" s="66">
        <f>SUMIF('Ore de garda'!$K$3:$K$32,'Print Ore de garda'!I14,'Ore de garda'!$L$3:$L$32)</f>
        <v>18</v>
      </c>
      <c r="K14" s="68" t="s">
        <v>184</v>
      </c>
      <c r="L14" s="66">
        <f>SUMIF('Ore de garda'!$M$3:$M$32,'Print Ore de garda'!K14,'Ore de garda'!$N$3:$N$32)</f>
        <v>0</v>
      </c>
      <c r="M14" s="61" t="s">
        <v>185</v>
      </c>
      <c r="N14" s="66">
        <f>SUMIF('Ore de garda'!$Q$3:$Q$32,'Print Ore de garda'!M14,'Ore de garda'!$R$3:$R$32)</f>
        <v>0</v>
      </c>
    </row>
    <row r="15" spans="1:18" ht="31.5" x14ac:dyDescent="0.25">
      <c r="A15" s="65" t="s">
        <v>16</v>
      </c>
      <c r="B15" s="66">
        <f>SUMIF('Ore de garda'!$C$3:$C$32,'Print Ore de garda'!A15,'Ore de garda'!$D$3:$D$32)</f>
        <v>36</v>
      </c>
      <c r="C15" s="61" t="s">
        <v>50</v>
      </c>
      <c r="D15" s="66">
        <f>SUMIF('Ore de garda'!$E$3:$E$32,'Print Ore de garda'!C15,'Ore de garda'!$F$3:$F$32)</f>
        <v>0</v>
      </c>
      <c r="E15" s="14" t="s">
        <v>186</v>
      </c>
      <c r="F15" s="66">
        <f>SUMIF('Ore de garda'!$G$3:$G$32,E15,'Ore de garda'!$H$3:$H$32)</f>
        <v>0</v>
      </c>
      <c r="G15" s="27" t="s">
        <v>84</v>
      </c>
      <c r="H15" s="66">
        <f>SUMIF('Ore de garda'!$I$3:$I$32,'Print Ore de garda'!G15,'Ore de garda'!$J$3:$J$32)</f>
        <v>0</v>
      </c>
      <c r="I15" s="65" t="s">
        <v>85</v>
      </c>
      <c r="J15" s="66">
        <f>SUMIF('Ore de garda'!$K$3:$K$32,'Print Ore de garda'!I15,'Ore de garda'!$L$3:$L$32)</f>
        <v>0</v>
      </c>
      <c r="K15" s="68" t="s">
        <v>187</v>
      </c>
      <c r="L15" s="66">
        <f>SUMIF('Ore de garda'!$M$3:$M$32,'Print Ore de garda'!K15,'Ore de garda'!$N$3:$N$32)</f>
        <v>0</v>
      </c>
      <c r="M15" s="61" t="s">
        <v>55</v>
      </c>
      <c r="N15" s="66">
        <f>SUMIF('Ore de garda'!$Q$3:$Q$32,'Print Ore de garda'!M15,'Ore de garda'!$R$3:$R$32)</f>
        <v>0</v>
      </c>
    </row>
    <row r="16" spans="1:18" ht="31.5" x14ac:dyDescent="0.25">
      <c r="A16" s="65" t="s">
        <v>132</v>
      </c>
      <c r="B16" s="66">
        <f>SUMIF('Ore de garda'!$C$3:$C$32,'Print Ore de garda'!A16,'Ore de garda'!$D$3:$D$32)</f>
        <v>0</v>
      </c>
      <c r="C16" s="61" t="s">
        <v>45</v>
      </c>
      <c r="D16" s="66">
        <f>SUMIF('Ore de garda'!$E$3:$E$32,'Print Ore de garda'!C16,'Ore de garda'!$F$3:$F$32)</f>
        <v>90</v>
      </c>
      <c r="E16" s="14" t="s">
        <v>188</v>
      </c>
      <c r="F16" s="66">
        <f>SUMIF('Ore de garda'!$G$3:$G$32,E16,'Ore de garda'!$H$3:$H$32)</f>
        <v>0</v>
      </c>
      <c r="G16" s="27" t="s">
        <v>177</v>
      </c>
      <c r="H16" s="66">
        <f>SUMIF('Ore de garda'!$I$3:$I$32,'Print Ore de garda'!G16,'Ore de garda'!$J$3:$J$32)</f>
        <v>96</v>
      </c>
      <c r="I16" s="65" t="s">
        <v>80</v>
      </c>
      <c r="J16" s="66">
        <f>SUMIF('Ore de garda'!$K$3:$K$32,'Print Ore de garda'!I16,'Ore de garda'!$L$3:$L$32)</f>
        <v>60</v>
      </c>
      <c r="K16" s="68" t="s">
        <v>189</v>
      </c>
      <c r="L16" s="66">
        <f>SUMIF('Ore de garda'!$M$3:$M$32,'Print Ore de garda'!K16,'Ore de garda'!$N$3:$N$32)</f>
        <v>0</v>
      </c>
      <c r="M16" s="61" t="s">
        <v>56</v>
      </c>
      <c r="N16" s="66">
        <f>SUMIF('Ore de garda'!$Q$3:$Q$32,'Print Ore de garda'!M16,'Ore de garda'!$R$3:$R$32)</f>
        <v>0</v>
      </c>
    </row>
    <row r="17" spans="1:14" ht="31.5" x14ac:dyDescent="0.25">
      <c r="A17" s="65" t="s">
        <v>26</v>
      </c>
      <c r="B17" s="66">
        <f>SUMIF('Ore de garda'!$C$3:$C$32,'Print Ore de garda'!A17,'Ore de garda'!$D$3:$D$32)</f>
        <v>0</v>
      </c>
      <c r="C17" s="61" t="s">
        <v>48</v>
      </c>
      <c r="D17" s="66">
        <f>SUMIF('Ore de garda'!$E$3:$E$32,'Print Ore de garda'!C17,'Ore de garda'!$F$3:$F$32)</f>
        <v>18</v>
      </c>
      <c r="E17" s="14" t="s">
        <v>190</v>
      </c>
      <c r="F17" s="66">
        <f>SUMIF('Ore de garda'!$G$3:$G$32,E17,'Ore de garda'!$H$3:$H$32)</f>
        <v>0</v>
      </c>
      <c r="G17" s="27" t="s">
        <v>175</v>
      </c>
      <c r="H17" s="66">
        <f>SUMIF('Ore de garda'!$I$3:$I$32,'Print Ore de garda'!G17,'Ore de garda'!$J$3:$J$32)</f>
        <v>0</v>
      </c>
      <c r="I17" s="65" t="s">
        <v>87</v>
      </c>
      <c r="J17" s="66">
        <f>SUMIF('Ore de garda'!$K$3:$K$32,'Print Ore de garda'!I17,'Ore de garda'!$L$3:$L$32)</f>
        <v>18</v>
      </c>
      <c r="K17" s="68" t="s">
        <v>157</v>
      </c>
      <c r="L17" s="66">
        <f>SUMIF('Ore de garda'!$M$3:$M$32,'Print Ore de garda'!K17,'Ore de garda'!$N$3:$N$32)</f>
        <v>0</v>
      </c>
      <c r="M17" s="61" t="s">
        <v>191</v>
      </c>
      <c r="N17" s="66">
        <f>SUMIF('Ore de garda'!$Q$3:$Q$32,'Print Ore de garda'!M17,'Ore de garda'!$R$3:$R$32)</f>
        <v>0</v>
      </c>
    </row>
    <row r="18" spans="1:14" ht="31.5" x14ac:dyDescent="0.25">
      <c r="A18" s="65" t="s">
        <v>27</v>
      </c>
      <c r="B18" s="66">
        <f>SUMIF('Ore de garda'!$C$3:$C$32,'Print Ore de garda'!A18,'Ore de garda'!$D$3:$D$32)</f>
        <v>0</v>
      </c>
      <c r="C18" s="61" t="s">
        <v>60</v>
      </c>
      <c r="D18" s="66">
        <f>SUMIF('Ore de garda'!$E$3:$E$32,'Print Ore de garda'!C18,'Ore de garda'!$F$3:$F$32)</f>
        <v>0</v>
      </c>
      <c r="E18" s="14" t="s">
        <v>192</v>
      </c>
      <c r="F18" s="66">
        <f>SUMIF('Ore de garda'!$G$3:$G$32,E18,'Ore de garda'!$H$3:$H$32)</f>
        <v>0</v>
      </c>
      <c r="G18" s="27" t="s">
        <v>86</v>
      </c>
      <c r="H18" s="66">
        <f>SUMIF('Ore de garda'!$I$3:$I$32,'Print Ore de garda'!G18,'Ore de garda'!$J$3:$J$32)</f>
        <v>0</v>
      </c>
      <c r="I18" s="65" t="s">
        <v>86</v>
      </c>
      <c r="J18" s="66">
        <f>SUMIF('Ore de garda'!$K$3:$K$32,'Print Ore de garda'!I18,'Ore de garda'!$L$3:$L$32)</f>
        <v>36</v>
      </c>
      <c r="K18" s="68" t="s">
        <v>134</v>
      </c>
      <c r="L18" s="66">
        <f>SUMIF('Ore de garda'!$M$3:$M$32,'Print Ore de garda'!K18,'Ore de garda'!$N$3:$N$32)</f>
        <v>0</v>
      </c>
      <c r="M18" s="61" t="s">
        <v>58</v>
      </c>
      <c r="N18" s="66">
        <f>SUMIF('Ore de garda'!$Q$3:$Q$32,'Print Ore de garda'!M18,'Ore de garda'!$R$3:$R$32)</f>
        <v>0</v>
      </c>
    </row>
    <row r="19" spans="1:14" ht="15.75" x14ac:dyDescent="0.25">
      <c r="A19" s="65" t="s">
        <v>17</v>
      </c>
      <c r="B19" s="66">
        <f>SUMIF('Ore de garda'!$C$3:$C$32,'Print Ore de garda'!A19,'Ore de garda'!$D$3:$D$32)</f>
        <v>126</v>
      </c>
      <c r="C19" s="65"/>
      <c r="D19" s="66"/>
      <c r="E19" s="14" t="s">
        <v>193</v>
      </c>
      <c r="F19" s="66">
        <f>SUMIF('Ore de garda'!$G$3:$G$32,E19,'Ore de garda'!$H$3:$H$32)</f>
        <v>0</v>
      </c>
      <c r="G19" s="27" t="s">
        <v>178</v>
      </c>
      <c r="H19" s="66">
        <f>SUMIF('Ore de garda'!$I$3:$I$32,'Print Ore de garda'!G19,'Ore de garda'!$J$3:$J$32)</f>
        <v>0</v>
      </c>
      <c r="I19" s="65" t="s">
        <v>84</v>
      </c>
      <c r="J19" s="66">
        <f>SUMIF('Ore de garda'!$K$3:$K$32,'Print Ore de garda'!I19,'Ore de garda'!$L$3:$L$32)</f>
        <v>42</v>
      </c>
      <c r="K19" s="68" t="s">
        <v>153</v>
      </c>
      <c r="L19" s="66">
        <f>SUMIF('Ore de garda'!$M$3:$M$32,'Print Ore de garda'!K19,'Ore de garda'!$N$3:$N$32)</f>
        <v>0</v>
      </c>
      <c r="M19" s="61" t="s">
        <v>59</v>
      </c>
      <c r="N19" s="66">
        <f>SUMIF('Ore de garda'!$Q$3:$Q$32,'Print Ore de garda'!M19,'Ore de garda'!$R$3:$R$32)</f>
        <v>0</v>
      </c>
    </row>
    <row r="20" spans="1:14" ht="31.5" x14ac:dyDescent="0.25">
      <c r="A20" s="65" t="s">
        <v>19</v>
      </c>
      <c r="B20" s="66">
        <f>SUMIF('Ore de garda'!$C$3:$C$32,'Print Ore de garda'!A20,'Ore de garda'!$D$3:$D$32)</f>
        <v>60</v>
      </c>
      <c r="C20" s="65"/>
      <c r="D20" s="66"/>
      <c r="E20" s="14" t="s">
        <v>194</v>
      </c>
      <c r="F20" s="66"/>
      <c r="G20" s="27" t="s">
        <v>180</v>
      </c>
      <c r="H20" s="66">
        <f>SUMIF('Ore de garda'!$I$3:$I$32,'Print Ore de garda'!G20,'Ore de garda'!$J$3:$J$32)</f>
        <v>0</v>
      </c>
      <c r="I20" s="65" t="s">
        <v>83</v>
      </c>
      <c r="J20" s="66">
        <f>SUMIF('Ore de garda'!$K$3:$K$32,'Print Ore de garda'!I20,'Ore de garda'!$L$3:$L$32)</f>
        <v>0</v>
      </c>
      <c r="K20" s="68" t="s">
        <v>160</v>
      </c>
      <c r="L20" s="66">
        <f>SUMIF('Ore de garda'!$M$3:$M$32,'Print Ore de garda'!K20,'Ore de garda'!$N$3:$N$32)</f>
        <v>0</v>
      </c>
      <c r="M20" s="61" t="s">
        <v>46</v>
      </c>
      <c r="N20" s="66">
        <f>SUMIF('Ore de garda'!$Q$3:$Q$32,'Print Ore de garda'!M20,'Ore de garda'!$R$3:$R$32)</f>
        <v>0</v>
      </c>
    </row>
    <row r="21" spans="1:14" ht="15.75" customHeight="1" x14ac:dyDescent="0.25">
      <c r="A21" s="65" t="s">
        <v>14</v>
      </c>
      <c r="B21" s="66">
        <f>SUMIF('Ore de garda'!$C$3:$C$32,'Print Ore de garda'!A21,'Ore de garda'!$D$3:$D$32)</f>
        <v>0</v>
      </c>
      <c r="C21" s="65"/>
      <c r="D21" s="66"/>
      <c r="E21" s="65"/>
      <c r="F21" s="66"/>
      <c r="G21" s="27" t="s">
        <v>181</v>
      </c>
      <c r="H21" s="66">
        <f>SUMIF('Ore de garda'!$I$3:$I$32,'Print Ore de garda'!G21,'Ore de garda'!$J$3:$J$32)</f>
        <v>0</v>
      </c>
      <c r="I21" s="65"/>
      <c r="J21" s="66"/>
      <c r="K21" s="68" t="s">
        <v>195</v>
      </c>
      <c r="L21" s="66">
        <f>SUMIF('Ore de garda'!$M$3:$M$32,'Print Ore de garda'!K21,'Ore de garda'!$N$3:$N$32)</f>
        <v>0</v>
      </c>
      <c r="M21" s="61" t="s">
        <v>49</v>
      </c>
      <c r="N21" s="66">
        <f>SUMIF('Ore de garda'!$Q$3:$Q$32,'Print Ore de garda'!M21,'Ore de garda'!$R$3:$R$32)</f>
        <v>0</v>
      </c>
    </row>
    <row r="22" spans="1:14" ht="15.75" customHeight="1" x14ac:dyDescent="0.25">
      <c r="A22" s="65"/>
      <c r="B22" s="66"/>
      <c r="C22" s="65"/>
      <c r="D22" s="66"/>
      <c r="E22" s="65"/>
      <c r="F22" s="66"/>
      <c r="G22" s="65"/>
      <c r="H22" s="66"/>
      <c r="I22" s="65"/>
      <c r="J22" s="66"/>
      <c r="K22" s="68" t="s">
        <v>196</v>
      </c>
      <c r="L22" s="66">
        <f>SUMIF('Ore de garda'!$M$3:$M$32,'Print Ore de garda'!K22,'Ore de garda'!$N$3:$N$32)</f>
        <v>0</v>
      </c>
      <c r="M22" s="61" t="s">
        <v>51</v>
      </c>
      <c r="N22" s="66">
        <f>SUMIF('Ore de garda'!$Q$3:$Q$32,'Print Ore de garda'!M22,'Ore de garda'!$R$3:$R$32)</f>
        <v>0</v>
      </c>
    </row>
    <row r="23" spans="1:14" ht="15.75" customHeight="1" x14ac:dyDescent="0.25">
      <c r="A23" s="65"/>
      <c r="B23" s="66"/>
      <c r="C23" s="65"/>
      <c r="D23" s="66"/>
      <c r="E23" s="65"/>
      <c r="F23" s="66"/>
      <c r="G23" s="65"/>
      <c r="H23" s="66"/>
      <c r="I23" s="65"/>
      <c r="J23" s="66"/>
      <c r="K23" s="68" t="s">
        <v>165</v>
      </c>
      <c r="L23" s="66">
        <f>SUMIF('Ore de garda'!$M$3:$M$32,'Print Ore de garda'!K23,'Ore de garda'!$N$3:$N$32)</f>
        <v>0</v>
      </c>
      <c r="M23" s="61" t="s">
        <v>53</v>
      </c>
      <c r="N23" s="66">
        <f>SUMIF('Ore de garda'!$Q$3:$Q$32,'Print Ore de garda'!M23,'Ore de garda'!$R$3:$R$32)</f>
        <v>0</v>
      </c>
    </row>
    <row r="24" spans="1:14" ht="15.75" customHeight="1" x14ac:dyDescent="0.25">
      <c r="A24" s="65"/>
      <c r="B24" s="66"/>
      <c r="C24" s="65"/>
      <c r="D24" s="66"/>
      <c r="E24" s="65"/>
      <c r="F24" s="66"/>
      <c r="G24" s="65"/>
      <c r="H24" s="66"/>
      <c r="I24" s="65"/>
      <c r="J24" s="66"/>
      <c r="K24" s="68" t="s">
        <v>197</v>
      </c>
      <c r="L24" s="66">
        <f>SUMIF('Ore de garda'!$M$3:$M$32,'Print Ore de garda'!K24,'Ore de garda'!$N$3:$N$32)</f>
        <v>0</v>
      </c>
      <c r="M24" s="69"/>
      <c r="N24" s="66"/>
    </row>
    <row r="25" spans="1:14" ht="15.75" customHeight="1" x14ac:dyDescent="0.25">
      <c r="A25" s="65"/>
      <c r="B25" s="66"/>
      <c r="C25" s="65"/>
      <c r="D25" s="66"/>
      <c r="E25" s="65"/>
      <c r="F25" s="66"/>
      <c r="G25" s="65"/>
      <c r="H25" s="66"/>
      <c r="I25" s="65"/>
      <c r="J25" s="66"/>
      <c r="K25" s="68" t="s">
        <v>198</v>
      </c>
      <c r="L25" s="66">
        <f>SUMIF('Ore de garda'!$M$3:$M$32,'Print Ore de garda'!K25,'Ore de garda'!$N$3:$N$32)</f>
        <v>0</v>
      </c>
      <c r="M25" s="69"/>
      <c r="N25" s="66"/>
    </row>
    <row r="26" spans="1:14" ht="15.75" customHeight="1" x14ac:dyDescent="0.25">
      <c r="A26" s="65"/>
      <c r="B26" s="66"/>
      <c r="C26" s="65"/>
      <c r="D26" s="66"/>
      <c r="E26" s="65"/>
      <c r="F26" s="66"/>
      <c r="G26" s="65"/>
      <c r="H26" s="66"/>
      <c r="I26" s="65"/>
      <c r="J26" s="66"/>
      <c r="K26" s="68" t="s">
        <v>149</v>
      </c>
      <c r="L26" s="66">
        <f>SUMIF('Ore de garda'!$M$3:$M$32,'Print Ore de garda'!K26,'Ore de garda'!$N$3:$N$32)</f>
        <v>0</v>
      </c>
      <c r="M26" s="69"/>
      <c r="N26" s="66"/>
    </row>
    <row r="27" spans="1:14" ht="15.75" customHeight="1" x14ac:dyDescent="0.25">
      <c r="A27" s="65"/>
      <c r="B27" s="66"/>
      <c r="C27" s="65"/>
      <c r="D27" s="66"/>
      <c r="E27" s="65"/>
      <c r="F27" s="66"/>
      <c r="G27" s="65"/>
      <c r="H27" s="66"/>
      <c r="I27" s="65"/>
      <c r="J27" s="66"/>
      <c r="K27" s="68" t="s">
        <v>20</v>
      </c>
      <c r="L27" s="66">
        <f>SUMIF('Ore de garda'!$M$3:$M$32,'Print Ore de garda'!K27,'Ore de garda'!$N$3:$N$32)</f>
        <v>0</v>
      </c>
      <c r="M27" s="69"/>
      <c r="N27" s="66"/>
    </row>
    <row r="28" spans="1:14" ht="15.75" customHeight="1" x14ac:dyDescent="0.25">
      <c r="A28" s="65"/>
      <c r="B28" s="66"/>
      <c r="C28" s="65"/>
      <c r="D28" s="66"/>
      <c r="E28" s="65"/>
      <c r="F28" s="66"/>
      <c r="G28" s="65"/>
      <c r="H28" s="66"/>
      <c r="I28" s="65"/>
      <c r="J28" s="66"/>
      <c r="K28" s="68" t="s">
        <v>199</v>
      </c>
      <c r="L28" s="66">
        <f>SUMIF('Ore de garda'!$M$3:$M$32,'Print Ore de garda'!K28,'Ore de garda'!$N$3:$N$32)</f>
        <v>0</v>
      </c>
      <c r="M28" s="69"/>
      <c r="N28" s="66"/>
    </row>
    <row r="29" spans="1:14" ht="15.75" customHeight="1" x14ac:dyDescent="0.25">
      <c r="A29" s="65"/>
      <c r="B29" s="66"/>
      <c r="C29" s="65"/>
      <c r="D29" s="66"/>
      <c r="E29" s="65"/>
      <c r="F29" s="66"/>
      <c r="G29" s="65"/>
      <c r="H29" s="66"/>
      <c r="I29" s="65"/>
      <c r="J29" s="66"/>
      <c r="K29" s="68" t="s">
        <v>164</v>
      </c>
      <c r="L29" s="66">
        <f>SUMIF('Ore de garda'!$M$3:$M$32,'Print Ore de garda'!K29,'Ore de garda'!$N$3:$N$32)</f>
        <v>0</v>
      </c>
      <c r="M29" s="69"/>
      <c r="N29" s="66"/>
    </row>
    <row r="30" spans="1:14" ht="15.75" customHeight="1" x14ac:dyDescent="0.25">
      <c r="A30" s="65"/>
      <c r="B30" s="66"/>
      <c r="C30" s="65"/>
      <c r="D30" s="66"/>
      <c r="E30" s="65"/>
      <c r="F30" s="66"/>
      <c r="G30" s="65"/>
      <c r="H30" s="66"/>
      <c r="I30" s="65"/>
      <c r="J30" s="66"/>
      <c r="K30" s="68" t="s">
        <v>156</v>
      </c>
      <c r="L30" s="66">
        <f>SUMIF('Ore de garda'!$M$3:$M$32,'Print Ore de garda'!K30,'Ore de garda'!$N$3:$N$32)</f>
        <v>0</v>
      </c>
      <c r="M30" s="69"/>
      <c r="N30" s="66"/>
    </row>
    <row r="31" spans="1:14" ht="15.75" customHeight="1" x14ac:dyDescent="0.25">
      <c r="A31" s="65"/>
      <c r="B31" s="66"/>
      <c r="C31" s="65"/>
      <c r="D31" s="66"/>
      <c r="E31" s="65"/>
      <c r="F31" s="66"/>
      <c r="G31" s="65"/>
      <c r="H31" s="66"/>
      <c r="I31" s="65"/>
      <c r="J31" s="66"/>
      <c r="K31" s="68" t="s">
        <v>200</v>
      </c>
      <c r="L31" s="66">
        <f>SUMIF('Ore de garda'!$M$3:$M$32,'Print Ore de garda'!K31,'Ore de garda'!$N$3:$N$32)</f>
        <v>0</v>
      </c>
      <c r="M31" s="69"/>
      <c r="N31" s="66"/>
    </row>
    <row r="32" spans="1:14" ht="15.75" customHeight="1" x14ac:dyDescent="0.25">
      <c r="A32" s="65"/>
      <c r="B32" s="66"/>
      <c r="C32" s="65"/>
      <c r="D32" s="66"/>
      <c r="E32" s="65"/>
      <c r="F32" s="66"/>
      <c r="G32" s="65"/>
      <c r="H32" s="66"/>
      <c r="I32" s="65"/>
      <c r="J32" s="66"/>
      <c r="K32" s="68" t="s">
        <v>28</v>
      </c>
      <c r="L32" s="66">
        <f>SUMIF('Ore de garda'!$M$3:$M$32,'Print Ore de garda'!K32,'Ore de garda'!$N$3:$N$32)</f>
        <v>0</v>
      </c>
      <c r="M32" s="69"/>
      <c r="N32" s="66"/>
    </row>
    <row r="33" spans="1:14" ht="15.75" customHeight="1" x14ac:dyDescent="0.25">
      <c r="A33" s="65"/>
      <c r="B33" s="66"/>
      <c r="C33" s="65"/>
      <c r="D33" s="66"/>
      <c r="E33" s="65"/>
      <c r="F33" s="66"/>
      <c r="G33" s="65"/>
      <c r="H33" s="66"/>
      <c r="I33" s="65"/>
      <c r="J33" s="66"/>
      <c r="K33" s="70" t="s">
        <v>201</v>
      </c>
      <c r="L33" s="66">
        <v>18</v>
      </c>
      <c r="M33" s="69"/>
      <c r="N33" s="66"/>
    </row>
    <row r="34" spans="1:14" ht="15.75" customHeight="1" x14ac:dyDescent="0.25">
      <c r="A34" s="65"/>
      <c r="B34" s="66"/>
      <c r="C34" s="65"/>
      <c r="D34" s="66"/>
      <c r="E34" s="65"/>
      <c r="F34" s="66"/>
      <c r="G34" s="65"/>
      <c r="H34" s="66"/>
      <c r="I34" s="65"/>
      <c r="J34" s="66"/>
      <c r="K34" s="70" t="s">
        <v>162</v>
      </c>
      <c r="L34" s="66">
        <v>18</v>
      </c>
      <c r="M34" s="69"/>
      <c r="N34" s="66"/>
    </row>
    <row r="35" spans="1:14" ht="15.75" customHeight="1" x14ac:dyDescent="0.25">
      <c r="A35" s="65"/>
      <c r="B35" s="66"/>
      <c r="C35" s="65"/>
      <c r="D35" s="66"/>
      <c r="E35" s="65"/>
      <c r="F35" s="66"/>
      <c r="G35" s="65"/>
      <c r="H35" s="66"/>
      <c r="I35" s="65"/>
      <c r="J35" s="66"/>
      <c r="K35" s="70" t="s">
        <v>202</v>
      </c>
      <c r="L35" s="66">
        <v>18</v>
      </c>
      <c r="M35" s="69"/>
      <c r="N35" s="66"/>
    </row>
    <row r="36" spans="1:14" ht="15.75" customHeight="1" x14ac:dyDescent="0.25">
      <c r="A36" s="65"/>
      <c r="B36" s="66"/>
      <c r="C36" s="65"/>
      <c r="D36" s="66"/>
      <c r="E36" s="65"/>
      <c r="F36" s="66"/>
      <c r="G36" s="65"/>
      <c r="H36" s="66"/>
      <c r="I36" s="65"/>
      <c r="J36" s="66"/>
      <c r="K36" s="71" t="s">
        <v>203</v>
      </c>
      <c r="L36" s="66">
        <v>18</v>
      </c>
      <c r="M36" s="69"/>
      <c r="N36" s="66"/>
    </row>
    <row r="37" spans="1:14" ht="15.75" customHeight="1" x14ac:dyDescent="0.25">
      <c r="A37" s="65"/>
      <c r="B37" s="66"/>
      <c r="C37" s="65"/>
      <c r="D37" s="66"/>
      <c r="E37" s="65"/>
      <c r="F37" s="66"/>
      <c r="G37" s="65"/>
      <c r="H37" s="66"/>
      <c r="I37" s="65"/>
      <c r="J37" s="66"/>
      <c r="K37" s="71" t="s">
        <v>204</v>
      </c>
      <c r="L37" s="66">
        <v>18</v>
      </c>
      <c r="M37" s="69"/>
      <c r="N37" s="66"/>
    </row>
    <row r="38" spans="1:14" ht="15.75" customHeight="1" x14ac:dyDescent="0.25">
      <c r="A38" s="65"/>
      <c r="B38" s="66"/>
      <c r="C38" s="65"/>
      <c r="D38" s="66"/>
      <c r="E38" s="65"/>
      <c r="F38" s="66"/>
      <c r="G38" s="65"/>
      <c r="H38" s="66"/>
      <c r="I38" s="65"/>
      <c r="J38" s="66"/>
      <c r="K38" s="71" t="s">
        <v>205</v>
      </c>
      <c r="L38" s="66">
        <v>18</v>
      </c>
      <c r="M38" s="69"/>
      <c r="N38" s="66"/>
    </row>
    <row r="39" spans="1:14" ht="15.75" customHeight="1" x14ac:dyDescent="0.25">
      <c r="A39" s="65"/>
      <c r="B39" s="66"/>
      <c r="C39" s="65"/>
      <c r="D39" s="66"/>
      <c r="E39" s="65"/>
      <c r="F39" s="66"/>
      <c r="G39" s="65"/>
      <c r="H39" s="66"/>
      <c r="I39" s="65"/>
      <c r="J39" s="66"/>
      <c r="K39" s="72" t="s">
        <v>206</v>
      </c>
      <c r="L39" s="66">
        <v>18</v>
      </c>
      <c r="M39" s="69"/>
      <c r="N39" s="66"/>
    </row>
    <row r="40" spans="1:14" ht="15.75" customHeight="1" x14ac:dyDescent="0.25">
      <c r="A40" s="65"/>
      <c r="B40" s="66"/>
      <c r="C40" s="65"/>
      <c r="D40" s="66"/>
      <c r="E40" s="65"/>
      <c r="F40" s="66"/>
      <c r="G40" s="65"/>
      <c r="H40" s="66"/>
      <c r="I40" s="65"/>
      <c r="J40" s="66"/>
      <c r="K40" s="72" t="s">
        <v>207</v>
      </c>
      <c r="L40" s="66">
        <v>18</v>
      </c>
      <c r="M40" s="69"/>
      <c r="N40" s="66"/>
    </row>
    <row r="41" spans="1:14" ht="15.75" customHeight="1" x14ac:dyDescent="0.25">
      <c r="A41" s="65"/>
      <c r="B41" s="66"/>
      <c r="C41" s="65"/>
      <c r="D41" s="66"/>
      <c r="E41" s="65"/>
      <c r="F41" s="66"/>
      <c r="G41" s="65"/>
      <c r="H41" s="66"/>
      <c r="I41" s="65"/>
      <c r="J41" s="66"/>
      <c r="K41" s="72" t="s">
        <v>208</v>
      </c>
      <c r="L41" s="66">
        <v>18</v>
      </c>
      <c r="M41" s="69"/>
      <c r="N41" s="66"/>
    </row>
    <row r="42" spans="1:14" ht="15.75" customHeight="1" x14ac:dyDescent="0.25">
      <c r="A42" s="65"/>
      <c r="B42" s="66"/>
      <c r="C42" s="65"/>
      <c r="D42" s="66"/>
      <c r="E42" s="65"/>
      <c r="F42" s="66"/>
      <c r="G42" s="65"/>
      <c r="H42" s="66"/>
      <c r="I42" s="65"/>
      <c r="J42" s="66"/>
      <c r="K42" s="67" t="s">
        <v>166</v>
      </c>
      <c r="L42" s="66">
        <v>18</v>
      </c>
      <c r="M42" s="69"/>
      <c r="N42" s="66"/>
    </row>
    <row r="43" spans="1:14" ht="15.75" customHeight="1" x14ac:dyDescent="0.25">
      <c r="A43" s="65"/>
      <c r="B43" s="66"/>
      <c r="C43" s="65"/>
      <c r="D43" s="66"/>
      <c r="E43" s="65"/>
      <c r="F43" s="66"/>
      <c r="G43" s="65"/>
      <c r="H43" s="66"/>
      <c r="I43" s="65"/>
      <c r="J43" s="66"/>
      <c r="K43" s="68" t="s">
        <v>209</v>
      </c>
      <c r="L43" s="66">
        <v>18</v>
      </c>
      <c r="M43" s="69"/>
      <c r="N43" s="66"/>
    </row>
    <row r="44" spans="1:14" ht="15.75" customHeight="1" x14ac:dyDescent="0.25">
      <c r="A44" s="65"/>
      <c r="B44" s="66"/>
      <c r="C44" s="65"/>
      <c r="D44" s="66"/>
      <c r="E44" s="65"/>
      <c r="F44" s="66"/>
      <c r="G44" s="65"/>
      <c r="H44" s="66"/>
      <c r="I44" s="65"/>
      <c r="J44" s="66"/>
      <c r="K44" s="68" t="s">
        <v>210</v>
      </c>
      <c r="L44" s="66">
        <v>18</v>
      </c>
      <c r="M44" s="69"/>
      <c r="N44" s="66"/>
    </row>
    <row r="45" spans="1:14" ht="15.75" customHeight="1" x14ac:dyDescent="0.25">
      <c r="A45" s="65"/>
      <c r="B45" s="66"/>
      <c r="C45" s="65"/>
      <c r="D45" s="66"/>
      <c r="E45" s="65"/>
      <c r="F45" s="66"/>
      <c r="G45" s="65"/>
      <c r="H45" s="66"/>
      <c r="I45" s="65"/>
      <c r="J45" s="66"/>
      <c r="K45" s="68" t="s">
        <v>211</v>
      </c>
      <c r="L45" s="66">
        <v>18</v>
      </c>
      <c r="M45" s="69"/>
      <c r="N45" s="66"/>
    </row>
    <row r="46" spans="1:14" ht="15.75" customHeight="1" x14ac:dyDescent="0.25">
      <c r="A46" s="65"/>
      <c r="B46" s="66"/>
      <c r="C46" s="65"/>
      <c r="D46" s="66"/>
      <c r="E46" s="65"/>
      <c r="F46" s="66"/>
      <c r="G46" s="65"/>
      <c r="H46" s="66"/>
      <c r="I46" s="65"/>
      <c r="J46" s="66"/>
      <c r="K46" s="68" t="s">
        <v>212</v>
      </c>
      <c r="L46" s="66">
        <v>18</v>
      </c>
      <c r="M46" s="69"/>
      <c r="N46" s="66"/>
    </row>
    <row r="47" spans="1:14" ht="15.75" customHeight="1" x14ac:dyDescent="0.25">
      <c r="A47" s="65"/>
      <c r="B47" s="66"/>
      <c r="C47" s="65"/>
      <c r="D47" s="66"/>
      <c r="E47" s="65"/>
      <c r="F47" s="66"/>
      <c r="G47" s="65"/>
      <c r="H47" s="66"/>
      <c r="I47" s="65"/>
      <c r="J47" s="66"/>
      <c r="K47" s="68" t="s">
        <v>213</v>
      </c>
      <c r="L47" s="66">
        <v>18</v>
      </c>
      <c r="M47" s="69"/>
      <c r="N47" s="66"/>
    </row>
    <row r="48" spans="1:14" ht="15.75" customHeight="1" x14ac:dyDescent="0.25">
      <c r="A48" s="65"/>
      <c r="B48" s="66"/>
      <c r="C48" s="65"/>
      <c r="D48" s="66"/>
      <c r="E48" s="65"/>
      <c r="F48" s="66"/>
      <c r="G48" s="65"/>
      <c r="H48" s="66"/>
      <c r="I48" s="65"/>
      <c r="J48" s="66"/>
      <c r="K48" s="68" t="s">
        <v>214</v>
      </c>
      <c r="L48" s="66">
        <v>18</v>
      </c>
      <c r="M48" s="69"/>
      <c r="N48" s="66"/>
    </row>
    <row r="49" spans="1:14" ht="15.75" customHeight="1" x14ac:dyDescent="0.25">
      <c r="A49" s="65"/>
      <c r="B49" s="66"/>
      <c r="C49" s="65"/>
      <c r="D49" s="66"/>
      <c r="E49" s="65"/>
      <c r="F49" s="66"/>
      <c r="G49" s="65"/>
      <c r="H49" s="66"/>
      <c r="I49" s="65"/>
      <c r="J49" s="66"/>
      <c r="K49" s="68" t="s">
        <v>143</v>
      </c>
      <c r="L49" s="66">
        <v>18</v>
      </c>
      <c r="M49" s="69"/>
      <c r="N49" s="66"/>
    </row>
    <row r="50" spans="1:14" ht="15.75" customHeight="1" x14ac:dyDescent="0.25">
      <c r="A50" s="65"/>
      <c r="B50" s="66"/>
      <c r="C50" s="65"/>
      <c r="D50" s="66"/>
      <c r="E50" s="65"/>
      <c r="F50" s="66"/>
      <c r="G50" s="65"/>
      <c r="H50" s="66"/>
      <c r="I50" s="65"/>
      <c r="J50" s="66"/>
      <c r="K50" s="68" t="s">
        <v>215</v>
      </c>
      <c r="L50" s="66">
        <v>18</v>
      </c>
      <c r="M50" s="69"/>
      <c r="N50" s="66"/>
    </row>
    <row r="51" spans="1:14" ht="15.75" customHeight="1" x14ac:dyDescent="0.25">
      <c r="A51" s="65"/>
      <c r="B51" s="66"/>
      <c r="C51" s="65"/>
      <c r="D51" s="66"/>
      <c r="E51" s="65"/>
      <c r="F51" s="66"/>
      <c r="G51" s="65"/>
      <c r="H51" s="66"/>
      <c r="I51" s="65"/>
      <c r="J51" s="66"/>
      <c r="K51" s="68" t="s">
        <v>136</v>
      </c>
      <c r="L51" s="66">
        <v>18</v>
      </c>
      <c r="M51" s="69"/>
      <c r="N51" s="66"/>
    </row>
    <row r="52" spans="1:14" ht="15.75" customHeight="1" x14ac:dyDescent="0.25">
      <c r="A52" s="73"/>
      <c r="B52" s="74"/>
      <c r="C52" s="73"/>
      <c r="D52" s="74"/>
      <c r="E52" s="73"/>
      <c r="F52" s="74"/>
      <c r="G52" s="73"/>
      <c r="H52" s="74"/>
      <c r="I52" s="73"/>
      <c r="J52" s="74"/>
      <c r="K52" s="68" t="s">
        <v>216</v>
      </c>
      <c r="L52" s="66">
        <v>18</v>
      </c>
      <c r="M52" s="75"/>
      <c r="N52" s="74"/>
    </row>
    <row r="53" spans="1:14" ht="15.75" customHeight="1" x14ac:dyDescent="0.25">
      <c r="K53" s="68" t="s">
        <v>217</v>
      </c>
      <c r="L53" s="66">
        <v>18</v>
      </c>
    </row>
    <row r="54" spans="1:14" ht="15.75" customHeight="1" x14ac:dyDescent="0.25">
      <c r="K54" s="68" t="s">
        <v>218</v>
      </c>
      <c r="L54" s="66">
        <v>18</v>
      </c>
    </row>
    <row r="55" spans="1:14" ht="15.75" customHeight="1" x14ac:dyDescent="0.25">
      <c r="K55" s="68" t="s">
        <v>219</v>
      </c>
      <c r="L55" s="66">
        <v>18</v>
      </c>
    </row>
    <row r="56" spans="1:14" ht="15.75" customHeight="1" x14ac:dyDescent="0.25">
      <c r="K56" s="15" t="s">
        <v>18</v>
      </c>
      <c r="L56" s="66">
        <v>18</v>
      </c>
    </row>
    <row r="57" spans="1:14" ht="15.75" customHeight="1" x14ac:dyDescent="0.25">
      <c r="K57" s="15" t="s">
        <v>220</v>
      </c>
      <c r="L57" s="66">
        <v>18</v>
      </c>
    </row>
    <row r="58" spans="1:14" ht="15.75" customHeight="1" x14ac:dyDescent="0.25">
      <c r="K58" s="15" t="s">
        <v>163</v>
      </c>
      <c r="L58" s="66">
        <v>18</v>
      </c>
    </row>
    <row r="59" spans="1:14" ht="15.75" customHeight="1" x14ac:dyDescent="0.25">
      <c r="K59" s="15" t="s">
        <v>221</v>
      </c>
      <c r="L59" s="66">
        <v>18</v>
      </c>
    </row>
    <row r="60" spans="1:14" ht="15.75" customHeight="1" x14ac:dyDescent="0.25">
      <c r="K60" s="15" t="s">
        <v>222</v>
      </c>
      <c r="L60" s="66">
        <v>18</v>
      </c>
    </row>
    <row r="61" spans="1:14" ht="15.75" customHeight="1" x14ac:dyDescent="0.25"/>
    <row r="62" spans="1:14" ht="15.75" customHeight="1" x14ac:dyDescent="0.25"/>
    <row r="63" spans="1:14" ht="15.75" customHeight="1" x14ac:dyDescent="0.25"/>
    <row r="64" spans="1:1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rintOptions verticalCentered="1"/>
  <pageMargins left="0.11811023622047245" right="0.11811023622047245" top="0.19685039370078741" bottom="0.19685039370078741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Pneumologie I</vt:lpstr>
      <vt:lpstr>Sectia ATI</vt:lpstr>
      <vt:lpstr>Sectia CTP</vt:lpstr>
      <vt:lpstr>Pneumologie II</vt:lpstr>
      <vt:lpstr>Pneumologie III</vt:lpstr>
      <vt:lpstr>Total</vt:lpstr>
      <vt:lpstr>Ore de garda</vt:lpstr>
      <vt:lpstr>Print Ore de garda</vt:lpstr>
      <vt:lpstr>'Pneumologie I'!Print_Area</vt:lpstr>
      <vt:lpstr>Total!Print_Area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Medy</dc:creator>
  <cp:lastModifiedBy>Medy</cp:lastModifiedBy>
  <cp:lastPrinted>2024-12-23T17:54:09Z</cp:lastPrinted>
  <dcterms:created xsi:type="dcterms:W3CDTF">2017-03-08T11:41:48Z</dcterms:created>
  <dcterms:modified xsi:type="dcterms:W3CDTF">2024-12-23T17:54:35Z</dcterms:modified>
</cp:coreProperties>
</file>